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9f447e7d5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4b44ab3adca34f25"/>
    <x:sheet xmlns:r="http://schemas.openxmlformats.org/officeDocument/2006/relationships" name="Cutover" sheetId="2" r:id="R6d57f8574417468b"/>
    <x:sheet xmlns:r="http://schemas.openxmlformats.org/officeDocument/2006/relationships" name="Readiness" sheetId="3" r:id="Rb2a0f4fb240d410d"/>
    <x:sheet xmlns:r="http://schemas.openxmlformats.org/officeDocument/2006/relationships" name="Rollback" sheetId="4" r:id="Rf807610b1bc44895"/>
    <x:sheet xmlns:r="http://schemas.openxmlformats.org/officeDocument/2006/relationships" name="Resources" sheetId="5" r:id="R490797539082422f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 hh:mm"/>
    <numFmt numFmtId="201" formatCode="dd mmm yy hh:mm"/>
    <numFmt numFmtId="202" formatCode="d mmm"/>
    <numFmt numFmtId="203" formatCode="dd mmm yyyy"/>
  </numFmts>
  <fonts count="5">
    <font>
      <sz val="11"/>
      <name val="Carlito"/>
    </font>
    <font>
      <sz val="11"/>
      <color rgb="FF1D293F"/>
      <name val="Arial"/>
    </font>
    <font>
      <b/>
      <sz val="24"/>
      <color rgb="FF674082"/>
      <name val="Arial"/>
    </font>
    <font>
      <b/>
      <sz val="11"/>
      <color rgb="FF1D293F"/>
      <name val="Arial"/>
    </font>
    <font>
      <u val="single"/>
      <sz val="11"/>
      <color rgb="FF674082"/>
      <name val="Arial"/>
    </font>
  </fonts>
  <fills count="7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3D9EF"/>
      </patternFill>
    </fill>
    <fill>
      <patternFill patternType="solid">
        <fgColor rgb="FFF5F7FA"/>
      </patternFill>
    </fill>
    <fill>
      <patternFill patternType="solid">
        <fgColor rgb="FFF0EBF6"/>
      </patternFill>
    </fill>
  </fills>
  <borders count="3">
    <border>
      <left/>
      <right/>
      <top/>
      <bottom/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/>
      <top/>
      <bottom style="thin">
        <color rgb="FFC1C7D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201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center" vertical="center"/>
    </xf>
    <xf numFmtId="202" fontId="1" fillId="2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vertical="center"/>
    </xf>
    <xf numFmtId="202" fontId="1" fillId="3" borderId="1" xfId="0" applyNumberFormat="1" applyFont="1" applyFill="1" applyBorder="1" applyAlignment="1">
      <alignment vertical="center" horizontal="left" indent="1"/>
    </xf>
    <xf numFmtId="202" fontId="1" fillId="3" borderId="1" xfId="0" applyNumberFormat="1" applyFont="1" applyFill="1" applyBorder="1" applyAlignment="1">
      <alignment vertical="center" wrapText="1" horizontal="left" indent="1"/>
    </xf>
    <xf numFmtId="202" fontId="1" fillId="3" borderId="1" xfId="0" applyNumberFormat="1" applyFont="1" applyFill="1" applyBorder="1" applyAlignment="1">
      <alignment horizontal="left" vertical="center" wrapText="1" indent="1"/>
    </xf>
    <xf numFmtId="202" fontId="1" fillId="4" borderId="1" xfId="0" applyNumberFormat="1" applyFont="1" applyFill="1" applyBorder="1" applyAlignment="1">
      <alignment horizontal="left" vertical="center" wrapText="1" indent="1"/>
    </xf>
    <xf numFmtId="202" fontId="3" fillId="4" borderId="1" xfId="0" applyNumberFormat="1" applyFont="1" applyFill="1" applyBorder="1" applyAlignment="1">
      <alignment horizontal="left" vertical="center" wrapText="1" indent="1"/>
    </xf>
    <xf numFmtId="201" fontId="1" fillId="2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5" borderId="0" xfId="0" applyNumberFormat="1" applyFont="1" applyFill="1" applyBorder="1" applyAlignment="1">
      <alignment vertical="center"/>
    </xf>
    <xf numFmtId="0" fontId="1" fillId="5" borderId="2" xfId="0" applyNumberFormat="1" applyFont="1" applyFill="1" applyBorder="1" applyAlignment="1">
      <alignment vertical="center" horizontal="left" indent="1"/>
    </xf>
    <xf numFmtId="0" fontId="1" fillId="5" borderId="2" xfId="0" applyNumberFormat="1" applyFont="1" applyFill="1" applyBorder="1" applyAlignment="1">
      <alignment vertical="center" wrapText="1" horizontal="left" indent="1"/>
    </xf>
    <xf numFmtId="0" fontId="1" fillId="5" borderId="2" xfId="0" applyNumberFormat="1" applyFont="1" applyFill="1" applyBorder="1" applyAlignment="1">
      <alignment horizontal="left" vertical="center" wrapText="1" indent="1"/>
    </xf>
    <xf numFmtId="201" fontId="1" fillId="3" borderId="2" xfId="0" applyNumberFormat="1" applyFont="1" applyFill="1" applyBorder="1" applyAlignment="1">
      <alignment horizontal="left" vertical="center" wrapText="1" indent="1"/>
    </xf>
    <xf numFmtId="201" fontId="1" fillId="5" borderId="2" xfId="0" applyNumberFormat="1" applyFont="1" applyFill="1" applyBorder="1" applyAlignment="1">
      <alignment horizontal="left" vertical="center" wrapText="1" indent="1"/>
    </xf>
    <xf numFmtId="201" fontId="1" fillId="6" borderId="2" xfId="0" applyNumberFormat="1" applyFont="1" applyFill="1" applyBorder="1" applyAlignment="1">
      <alignment horizontal="left"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3" fontId="1" fillId="3" borderId="2" xfId="0" applyNumberFormat="1" applyFont="1" applyFill="1" applyBorder="1" applyAlignment="1">
      <alignment horizontal="left" vertical="center" wrapText="1" indent="1"/>
    </xf>
    <xf numFmtId="203" fontId="1" fillId="5" borderId="2" xfId="0" applyNumberFormat="1" applyFont="1" applyFill="1" applyBorder="1" applyAlignment="1">
      <alignment horizontal="left" vertical="center" wrapText="1" indent="1"/>
    </xf>
    <xf numFmtId="203" fontId="1" fillId="6" borderId="2" xfId="0" applyNumberFormat="1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vertical="center"/>
    </xf>
  </cellXfs>
  <cellStyles count="1">
    <cellStyle name="Normal" xfId="0"/>
  </cellStyles>
  <dxfs count="88"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D6EBDD"/>
        </patternFill>
      </fill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D6EBDD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8181e33764d33" /><Relationship Type="http://schemas.openxmlformats.org/officeDocument/2006/relationships/theme" Target="/xl/theme/theme1.xml" Id="Rde453e045ca5443d" /><Relationship Type="http://schemas.openxmlformats.org/officeDocument/2006/relationships/sharedStrings" Target="/xl/sharedStrings.xml" Id="Rbb09824bd93149d2" /><Relationship Type="http://schemas.openxmlformats.org/officeDocument/2006/relationships/worksheet" Target="/xl/worksheets/sheet1.xml" Id="R4b44ab3adca34f25" /><Relationship Type="http://schemas.openxmlformats.org/officeDocument/2006/relationships/worksheet" Target="/xl/worksheets/sheet2.xml" Id="R6d57f8574417468b" /><Relationship Type="http://schemas.openxmlformats.org/officeDocument/2006/relationships/worksheet" Target="/xl/worksheets/sheet3.xml" Id="Rb2a0f4fb240d410d" /><Relationship Type="http://schemas.openxmlformats.org/officeDocument/2006/relationships/worksheet" Target="/xl/worksheets/sheet4.xml" Id="Rf807610b1bc44895" /><Relationship Type="http://schemas.openxmlformats.org/officeDocument/2006/relationships/worksheet" Target="/xl/worksheets/sheet5.xml" Id="R490797539082422f" /></Relationships>
</file>

<file path=xl/tables/table1.xml><?xml version="1.0" encoding="utf-8"?>
<x:table xmlns:x="http://schemas.openxmlformats.org/spreadsheetml/2006/main" id="1" name="CutoverData" displayName="CutoverData" ref="B9:O109" headerRowCount="1" totalsRowCount="0" totalsRowShown="0">
  <x:autoFilter ref="B9:O109"/>
  <x:tableColumns count="14">
    <x:tableColumn id="1" name="Step ID"/>
    <x:tableColumn id="2" name="Activity"/>
    <x:tableColumn id="3" name="Owner"/>
    <x:tableColumn id="4" name="Depends on ID"/>
    <x:tableColumn id="5" name="Offset (min)"/>
    <x:tableColumn id="6" name="Duration (min)"/>
    <x:tableColumn id="7" name="Planned start"/>
    <x:tableColumn id="8" name="Planned finish"/>
    <x:tableColumn id="9" name="Actual start"/>
    <x:tableColumn id="10" name="Actual finish"/>
    <x:tableColumn id="11" name="Status"/>
    <x:tableColumn id="12" name="Timing flag"/>
    <x:tableColumn id="13" name="Rollback ID"/>
    <x:tableColumn id="14" name="Evidence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essData" displayName="ReadinessData" ref="B9:J69" headerRowCount="1" totalsRowCount="0" totalsRowShown="0">
  <x:autoFilter ref="B9:J69"/>
  <x:tableColumns count="9">
    <x:tableColumn id="1" name="Check ID"/>
    <x:tableColumn id="2" name="Readiness requirement"/>
    <x:tableColumn id="3" name="Owner"/>
    <x:tableColumn id="4" name="Mandatory?"/>
    <x:tableColumn id="5" name="Days before launch"/>
    <x:tableColumn id="6" name="Due date"/>
    <x:tableColumn id="7" name="Result"/>
    <x:tableColumn id="8" name="Evidence / decision rationale"/>
    <x:tableColumn id="9" name="Deadline fla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ollbackData" displayName="RollbackData" ref="B9:J39" headerRowCount="1" totalsRowCount="0" totalsRowShown="0">
  <x:autoFilter ref="B9:J39"/>
  <x:tableColumns count="9">
    <x:tableColumn id="1" name="Plan ID"/>
    <x:tableColumn id="2" name="Trigger / threshold"/>
    <x:tableColumn id="3" name="Decision offset (min)"/>
    <x:tableColumn id="4" name="Decision deadline"/>
    <x:tableColumn id="5" name="Owner"/>
    <x:tableColumn id="6" name="Recovery action"/>
    <x:tableColumn id="7" name="Validation / success criteria"/>
    <x:tableColumn id="8" name="Decision / evidence"/>
    <x:tableColumn id="9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0a1d94b47b14d5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893966b19b3455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d3c536865464dbf" /></Relationships>
</file>

<file path=xl/worksheets/_rels/sheet5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agile-templates/deployment-plan-template.php" TargetMode="External" /><Relationship Id="rIdLink2" Type="http://schemas.openxmlformats.org/officeDocument/2006/relationships/hyperlink" Target="https://www.stakeholdermap.com/project-templates/user-acceptance-report-template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issue-log.php" TargetMode="External" /><Relationship Id="rIdLink5" Type="http://schemas.openxmlformats.org/officeDocument/2006/relationships/hyperlink" Target="https://www.stakeholdermap.com/risk/risk-register.php" TargetMode="External" /><Relationship Id="rIdLink6" Type="http://schemas.openxmlformats.org/officeDocument/2006/relationships/hyperlink" Target="https://www.stakeholdermap.com/project-templates/lessons-learned-template.php" TargetMode="External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9" max="9" width="3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  <col min="7" max="7" width="24" hidden="0" customWidth="1"/>
    <col min="8" max="8" width="24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</row>
    <row r="2" ht="38" customHeight="1">
      <c r="A2" s="3"/>
      <c r="B2" s="4" t="str">
        <v>Launch &amp; cutover calendar 2026</v>
      </c>
      <c r="C2" s="3"/>
      <c r="D2" s="3"/>
      <c r="E2" s="3"/>
      <c r="F2" s="3"/>
      <c r="G2" s="3"/>
      <c r="H2" s="3"/>
      <c r="I2" s="3"/>
    </row>
    <row r="3" ht="32" customHeight="1">
      <c r="A3" s="3"/>
      <c r="B3" s="5" t="str">
        <v>Example launch. Replace the sample entries. Replace sample inputs; lavender columns contain formulas.</v>
      </c>
      <c r="C3" s="3"/>
      <c r="D3" s="3"/>
      <c r="E3" s="3"/>
      <c r="F3" s="3"/>
      <c r="G3" s="3"/>
      <c r="H3" s="3"/>
      <c r="I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</row>
    <row r="5" ht="25" customHeight="1">
      <c r="A5" s="3"/>
      <c r="B5" s="3" t="str">
        <v>Launch date and time</v>
      </c>
      <c r="C5" s="3"/>
      <c r="D5" s="10" t="n">
        <v>46346.91666666667</v>
      </c>
      <c r="E5" s="9"/>
      <c r="F5" s="3" t="str">
        <v>Time zone (no conversion)</v>
      </c>
      <c r="G5" s="3"/>
      <c r="H5" s="9" t="str">
        <v>UTC</v>
      </c>
      <c r="I5" s="3"/>
    </row>
    <row r="6" ht="25" customHeight="1">
      <c r="A6" s="3"/>
      <c r="B6" s="3" t="str">
        <v>Calendar month (1–12)</v>
      </c>
      <c r="C6" s="3"/>
      <c r="D6" s="9" t="n">
        <v>11</v>
      </c>
      <c r="E6" s="3" t="str">
        <v>Year</v>
      </c>
      <c r="F6" s="9" t="n">
        <v>2026</v>
      </c>
      <c r="G6" s="3" t="str">
        <v>As of (editable)</v>
      </c>
      <c r="H6" s="11" t="n">
        <f>NOW()</f>
        <v>46316</v>
      </c>
      <c r="I6" s="3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25" customHeight="1">
      <c r="A8" s="3"/>
      <c r="B8" s="3" t="str">
        <v>Open cutover steps</v>
      </c>
      <c r="C8" s="3"/>
      <c r="D8" s="3" t="n">
        <f>COUNTIFS(Cutover!$C$10:$C$109,"&lt;&gt;")-COUNTIFS(Cutover!$L$10:$L$109,"Complete")-COUNTIFS(Cutover!$L$10:$L$109,"Cancelled")</f>
        <v>9</v>
      </c>
      <c r="E8" s="3" t="str">
        <v>Mandatory readiness items not passed</v>
      </c>
      <c r="F8" s="3"/>
      <c r="G8" s="3"/>
      <c r="H8" s="3" t="n">
        <f>COUNTIFS(Readiness!$E$10:$E$69,"Yes",Readiness!$C$10:$C$69,"&lt;&gt;")-COUNTIFS(Readiness!$E$10:$E$69,"Yes",Readiness!$H$10:$H$69,"Pass",Readiness!$C$10:$C$69,"&lt;&gt;")</f>
        <v>7</v>
      </c>
      <c r="I8" s="3"/>
    </row>
    <row r="9" ht="25" customHeight="1">
      <c r="A9" s="3"/>
      <c r="B9" s="3"/>
      <c r="C9" s="3"/>
      <c r="D9" s="3"/>
      <c r="E9" s="3"/>
      <c r="F9" s="3"/>
      <c r="G9" s="3"/>
      <c r="H9" s="3"/>
      <c r="I9" s="3"/>
    </row>
    <row r="10" ht="30" customHeight="1">
      <c r="A10" s="3"/>
      <c r="B10" s="14" t="str">
        <v>Monday</v>
      </c>
      <c r="C10" s="14" t="str">
        <v>Tuesday</v>
      </c>
      <c r="D10" s="14" t="str">
        <v>Wednesday</v>
      </c>
      <c r="E10" s="14" t="str">
        <v>Thursday</v>
      </c>
      <c r="F10" s="14" t="str">
        <v>Friday</v>
      </c>
      <c r="G10" s="14" t="str">
        <v>Saturday</v>
      </c>
      <c r="H10" s="14" t="str">
        <v>Sunday</v>
      </c>
      <c r="I10" s="3"/>
    </row>
    <row r="11" ht="24" customHeight="1">
      <c r="A11" s="3"/>
      <c r="B11" s="21" t="n">
        <f>DATE($F$6,$D$6,1)-WEEKDAY(DATE($F$6,$D$6,1),2)+1</f>
        <v>46321</v>
      </c>
      <c r="C11" s="21" t="n">
        <f>$B$11+1</f>
        <v>46322</v>
      </c>
      <c r="D11" s="21" t="n">
        <f>$B$11+2</f>
        <v>46323</v>
      </c>
      <c r="E11" s="21" t="n">
        <f>$B$11+3</f>
        <v>46324</v>
      </c>
      <c r="F11" s="21" t="n">
        <f>$B$11+4</f>
        <v>46325</v>
      </c>
      <c r="G11" s="21" t="n">
        <f>$B$11+5</f>
        <v>46326</v>
      </c>
      <c r="H11" s="21" t="n">
        <f>$B$11+6</f>
        <v>46327</v>
      </c>
      <c r="I11" s="3"/>
    </row>
    <row r="12" ht="25" customHeight="1">
      <c r="A12" s="3"/>
      <c r="B12" s="9" t="str">
        <f>IF(COUNTIFS(Cutover!$H$10:$H$109,"&gt;="&amp;B11,Cutover!$H$10:$H$109,"&lt;"&amp;B11+1)=0,"",COUNTIFS(Cutover!$H$10:$H$109,"&gt;="&amp;B11,Cutover!$H$10:$H$109,"&lt;"&amp;B11+1)&amp;" cutover steps")</f>
      </c>
      <c r="C12" s="9" t="str">
        <f>IF(COUNTIFS(Cutover!$H$10:$H$109,"&gt;="&amp;C11,Cutover!$H$10:$H$109,"&lt;"&amp;C11+1)=0,"",COUNTIFS(Cutover!$H$10:$H$109,"&gt;="&amp;C11,Cutover!$H$10:$H$109,"&lt;"&amp;C11+1)&amp;" cutover steps")</f>
      </c>
      <c r="D12" s="9" t="str">
        <f>IF(COUNTIFS(Cutover!$H$10:$H$109,"&gt;="&amp;D11,Cutover!$H$10:$H$109,"&lt;"&amp;D11+1)=0,"",COUNTIFS(Cutover!$H$10:$H$109,"&gt;="&amp;D11,Cutover!$H$10:$H$109,"&lt;"&amp;D11+1)&amp;" cutover steps")</f>
      </c>
      <c r="E12" s="9" t="str">
        <f>IF(COUNTIFS(Cutover!$H$10:$H$109,"&gt;="&amp;E11,Cutover!$H$10:$H$109,"&lt;"&amp;E11+1)=0,"",COUNTIFS(Cutover!$H$10:$H$109,"&gt;="&amp;E11,Cutover!$H$10:$H$109,"&lt;"&amp;E11+1)&amp;" cutover steps")</f>
      </c>
      <c r="F12" s="9" t="str">
        <f>IF(COUNTIFS(Cutover!$H$10:$H$109,"&gt;="&amp;F11,Cutover!$H$10:$H$109,"&lt;"&amp;F11+1)=0,"",COUNTIFS(Cutover!$H$10:$H$109,"&gt;="&amp;F11,Cutover!$H$10:$H$109,"&lt;"&amp;F11+1)&amp;" cutover steps")</f>
      </c>
      <c r="G12" s="9" t="str">
        <f>IF(COUNTIFS(Cutover!$H$10:$H$109,"&gt;="&amp;G11,Cutover!$H$10:$H$109,"&lt;"&amp;G11+1)=0,"",COUNTIFS(Cutover!$H$10:$H$109,"&gt;="&amp;G11,Cutover!$H$10:$H$109,"&lt;"&amp;G11+1)&amp;" cutover steps")</f>
      </c>
      <c r="H12" s="9" t="str">
        <f>IF(COUNTIFS(Cutover!$H$10:$H$109,"&gt;="&amp;H11,Cutover!$H$10:$H$109,"&lt;"&amp;H11+1)=0,"",COUNTIFS(Cutover!$H$10:$H$109,"&gt;="&amp;H11,Cutover!$H$10:$H$109,"&lt;"&amp;H11+1)&amp;" cutover steps")</f>
      </c>
      <c r="I12" s="3"/>
    </row>
    <row r="13" ht="25" customHeight="1">
      <c r="A13" s="3"/>
      <c r="B13" s="9" t="str">
        <f>IF(COUNTIFS(Readiness!$G$10:$G$69,"&gt;="&amp;B11,Readiness!$G$10:$G$69,"&lt;"&amp;B11+1)=0,"",COUNTIFS(Readiness!$G$10:$G$69,"&gt;="&amp;B11,Readiness!$G$10:$G$69,"&lt;"&amp;B11+1)&amp;" readiness due")</f>
      </c>
      <c r="C13" s="9" t="str">
        <f>IF(COUNTIFS(Readiness!$G$10:$G$69,"&gt;="&amp;C11,Readiness!$G$10:$G$69,"&lt;"&amp;C11+1)=0,"",COUNTIFS(Readiness!$G$10:$G$69,"&gt;="&amp;C11,Readiness!$G$10:$G$69,"&lt;"&amp;C11+1)&amp;" readiness due")</f>
      </c>
      <c r="D13" s="9" t="str">
        <f>IF(COUNTIFS(Readiness!$G$10:$G$69,"&gt;="&amp;D11,Readiness!$G$10:$G$69,"&lt;"&amp;D11+1)=0,"",COUNTIFS(Readiness!$G$10:$G$69,"&gt;="&amp;D11,Readiness!$G$10:$G$69,"&lt;"&amp;D11+1)&amp;" readiness due")</f>
      </c>
      <c r="E13" s="9" t="str">
        <f>IF(COUNTIFS(Readiness!$G$10:$G$69,"&gt;="&amp;E11,Readiness!$G$10:$G$69,"&lt;"&amp;E11+1)=0,"",COUNTIFS(Readiness!$G$10:$G$69,"&gt;="&amp;E11,Readiness!$G$10:$G$69,"&lt;"&amp;E11+1)&amp;" readiness due")</f>
      </c>
      <c r="F13" s="9" t="str">
        <f>IF(COUNTIFS(Readiness!$G$10:$G$69,"&gt;="&amp;F11,Readiness!$G$10:$G$69,"&lt;"&amp;F11+1)=0,"",COUNTIFS(Readiness!$G$10:$G$69,"&gt;="&amp;F11,Readiness!$G$10:$G$69,"&lt;"&amp;F11+1)&amp;" readiness due")</f>
      </c>
      <c r="G13" s="9" t="str">
        <f>IF(COUNTIFS(Readiness!$G$10:$G$69,"&gt;="&amp;G11,Readiness!$G$10:$G$69,"&lt;"&amp;G11+1)=0,"",COUNTIFS(Readiness!$G$10:$G$69,"&gt;="&amp;G11,Readiness!$G$10:$G$69,"&lt;"&amp;G11+1)&amp;" readiness due")</f>
      </c>
      <c r="H13" s="9" t="str">
        <f>IF(COUNTIFS(Readiness!$G$10:$G$69,"&gt;="&amp;H11,Readiness!$G$10:$G$69,"&lt;"&amp;H11+1)=0,"",COUNTIFS(Readiness!$G$10:$G$69,"&gt;="&amp;H11,Readiness!$G$10:$G$69,"&lt;"&amp;H11+1)&amp;" readiness due")</f>
      </c>
      <c r="I13" s="3"/>
    </row>
    <row r="14" ht="25" customHeight="1">
      <c r="A14" s="3"/>
      <c r="B14" s="9" t="str">
        <f>IF(INT($D$5)=B11,"LAUNCH "&amp;TEXT($D$5,"hh:mm"),"")</f>
      </c>
      <c r="C14" s="9" t="str">
        <f>IF(INT($D$5)=C11,"LAUNCH "&amp;TEXT($D$5,"hh:mm"),"")</f>
      </c>
      <c r="D14" s="9" t="str">
        <f>IF(INT($D$5)=D11,"LAUNCH "&amp;TEXT($D$5,"hh:mm"),"")</f>
      </c>
      <c r="E14" s="9" t="str">
        <f>IF(INT($D$5)=E11,"LAUNCH "&amp;TEXT($D$5,"hh:mm"),"")</f>
      </c>
      <c r="F14" s="9" t="str">
        <f>IF(INT($D$5)=F11,"LAUNCH "&amp;TEXT($D$5,"hh:mm"),"")</f>
      </c>
      <c r="G14" s="9" t="str">
        <f>IF(INT($D$5)=G11,"LAUNCH "&amp;TEXT($D$5,"hh:mm"),"")</f>
      </c>
      <c r="H14" s="9" t="str">
        <f>IF(INT($D$5)=H11,"LAUNCH "&amp;TEXT($D$5,"hh:mm"),"")</f>
      </c>
      <c r="I14" s="3"/>
    </row>
    <row r="15" ht="24" customHeight="1">
      <c r="A15" s="3"/>
      <c r="B15" s="21" t="n">
        <f>$B$11+7</f>
        <v>46328</v>
      </c>
      <c r="C15" s="21" t="n">
        <f>$B$11+8</f>
        <v>46329</v>
      </c>
      <c r="D15" s="21" t="n">
        <f>$B$11+9</f>
        <v>46330</v>
      </c>
      <c r="E15" s="21" t="n">
        <f>$B$11+10</f>
        <v>46331</v>
      </c>
      <c r="F15" s="21" t="n">
        <f>$B$11+11</f>
        <v>46332</v>
      </c>
      <c r="G15" s="21" t="n">
        <f>$B$11+12</f>
        <v>46333</v>
      </c>
      <c r="H15" s="21" t="n">
        <f>$B$11+13</f>
        <v>46334</v>
      </c>
      <c r="I15" s="3"/>
    </row>
    <row r="16" ht="25" customHeight="1">
      <c r="A16" s="3"/>
      <c r="B16" s="9" t="str">
        <f>IF(COUNTIFS(Cutover!$H$10:$H$109,"&gt;="&amp;B15,Cutover!$H$10:$H$109,"&lt;"&amp;B15+1)=0,"",COUNTIFS(Cutover!$H$10:$H$109,"&gt;="&amp;B15,Cutover!$H$10:$H$109,"&lt;"&amp;B15+1)&amp;" cutover steps")</f>
      </c>
      <c r="C16" s="9" t="str">
        <f>IF(COUNTIFS(Cutover!$H$10:$H$109,"&gt;="&amp;C15,Cutover!$H$10:$H$109,"&lt;"&amp;C15+1)=0,"",COUNTIFS(Cutover!$H$10:$H$109,"&gt;="&amp;C15,Cutover!$H$10:$H$109,"&lt;"&amp;C15+1)&amp;" cutover steps")</f>
      </c>
      <c r="D16" s="9" t="str">
        <f>IF(COUNTIFS(Cutover!$H$10:$H$109,"&gt;="&amp;D15,Cutover!$H$10:$H$109,"&lt;"&amp;D15+1)=0,"",COUNTIFS(Cutover!$H$10:$H$109,"&gt;="&amp;D15,Cutover!$H$10:$H$109,"&lt;"&amp;D15+1)&amp;" cutover steps")</f>
      </c>
      <c r="E16" s="9" t="str">
        <f>IF(COUNTIFS(Cutover!$H$10:$H$109,"&gt;="&amp;E15,Cutover!$H$10:$H$109,"&lt;"&amp;E15+1)=0,"",COUNTIFS(Cutover!$H$10:$H$109,"&gt;="&amp;E15,Cutover!$H$10:$H$109,"&lt;"&amp;E15+1)&amp;" cutover steps")</f>
      </c>
      <c r="F16" s="9" t="str">
        <f>IF(COUNTIFS(Cutover!$H$10:$H$109,"&gt;="&amp;F15,Cutover!$H$10:$H$109,"&lt;"&amp;F15+1)=0,"",COUNTIFS(Cutover!$H$10:$H$109,"&gt;="&amp;F15,Cutover!$H$10:$H$109,"&lt;"&amp;F15+1)&amp;" cutover steps")</f>
      </c>
      <c r="G16" s="9" t="str">
        <f>IF(COUNTIFS(Cutover!$H$10:$H$109,"&gt;="&amp;G15,Cutover!$H$10:$H$109,"&lt;"&amp;G15+1)=0,"",COUNTIFS(Cutover!$H$10:$H$109,"&gt;="&amp;G15,Cutover!$H$10:$H$109,"&lt;"&amp;G15+1)&amp;" cutover steps")</f>
      </c>
      <c r="H16" s="9" t="str">
        <f>IF(COUNTIFS(Cutover!$H$10:$H$109,"&gt;="&amp;H15,Cutover!$H$10:$H$109,"&lt;"&amp;H15+1)=0,"",COUNTIFS(Cutover!$H$10:$H$109,"&gt;="&amp;H15,Cutover!$H$10:$H$109,"&lt;"&amp;H15+1)&amp;" cutover steps")</f>
      </c>
      <c r="I16" s="3"/>
    </row>
    <row r="17" ht="25" customHeight="1">
      <c r="A17" s="3"/>
      <c r="B17" s="9" t="str">
        <f>IF(COUNTIFS(Readiness!$G$10:$G$69,"&gt;="&amp;B15,Readiness!$G$10:$G$69,"&lt;"&amp;B15+1)=0,"",COUNTIFS(Readiness!$G$10:$G$69,"&gt;="&amp;B15,Readiness!$G$10:$G$69,"&lt;"&amp;B15+1)&amp;" readiness due")</f>
      </c>
      <c r="C17" s="9" t="str">
        <f>IF(COUNTIFS(Readiness!$G$10:$G$69,"&gt;="&amp;C15,Readiness!$G$10:$G$69,"&lt;"&amp;C15+1)=0,"",COUNTIFS(Readiness!$G$10:$G$69,"&gt;="&amp;C15,Readiness!$G$10:$G$69,"&lt;"&amp;C15+1)&amp;" readiness due")</f>
      </c>
      <c r="D17" s="9" t="str">
        <f>IF(COUNTIFS(Readiness!$G$10:$G$69,"&gt;="&amp;D15,Readiness!$G$10:$G$69,"&lt;"&amp;D15+1)=0,"",COUNTIFS(Readiness!$G$10:$G$69,"&gt;="&amp;D15,Readiness!$G$10:$G$69,"&lt;"&amp;D15+1)&amp;" readiness due")</f>
      </c>
      <c r="E17" s="9" t="str">
        <f>IF(COUNTIFS(Readiness!$G$10:$G$69,"&gt;="&amp;E15,Readiness!$G$10:$G$69,"&lt;"&amp;E15+1)=0,"",COUNTIFS(Readiness!$G$10:$G$69,"&gt;="&amp;E15,Readiness!$G$10:$G$69,"&lt;"&amp;E15+1)&amp;" readiness due")</f>
      </c>
      <c r="F17" s="9" t="str">
        <f>IF(COUNTIFS(Readiness!$G$10:$G$69,"&gt;="&amp;F15,Readiness!$G$10:$G$69,"&lt;"&amp;F15+1)=0,"",COUNTIFS(Readiness!$G$10:$G$69,"&gt;="&amp;F15,Readiness!$G$10:$G$69,"&lt;"&amp;F15+1)&amp;" readiness due")</f>
      </c>
      <c r="G17" s="9" t="str">
        <f>IF(COUNTIFS(Readiness!$G$10:$G$69,"&gt;="&amp;G15,Readiness!$G$10:$G$69,"&lt;"&amp;G15+1)=0,"",COUNTIFS(Readiness!$G$10:$G$69,"&gt;="&amp;G15,Readiness!$G$10:$G$69,"&lt;"&amp;G15+1)&amp;" readiness due")</f>
      </c>
      <c r="H17" s="9" t="str">
        <f>IF(COUNTIFS(Readiness!$G$10:$G$69,"&gt;="&amp;H15,Readiness!$G$10:$G$69,"&lt;"&amp;H15+1)=0,"",COUNTIFS(Readiness!$G$10:$G$69,"&gt;="&amp;H15,Readiness!$G$10:$G$69,"&lt;"&amp;H15+1)&amp;" readiness due")</f>
      </c>
      <c r="I17" s="3"/>
    </row>
    <row r="18" ht="25" customHeight="1">
      <c r="A18" s="3"/>
      <c r="B18" s="9" t="str">
        <f>IF(INT($D$5)=B15,"LAUNCH "&amp;TEXT($D$5,"hh:mm"),"")</f>
      </c>
      <c r="C18" s="9" t="str">
        <f>IF(INT($D$5)=C15,"LAUNCH "&amp;TEXT($D$5,"hh:mm"),"")</f>
      </c>
      <c r="D18" s="9" t="str">
        <f>IF(INT($D$5)=D15,"LAUNCH "&amp;TEXT($D$5,"hh:mm"),"")</f>
      </c>
      <c r="E18" s="9" t="str">
        <f>IF(INT($D$5)=E15,"LAUNCH "&amp;TEXT($D$5,"hh:mm"),"")</f>
      </c>
      <c r="F18" s="9" t="str">
        <f>IF(INT($D$5)=F15,"LAUNCH "&amp;TEXT($D$5,"hh:mm"),"")</f>
      </c>
      <c r="G18" s="9" t="str">
        <f>IF(INT($D$5)=G15,"LAUNCH "&amp;TEXT($D$5,"hh:mm"),"")</f>
      </c>
      <c r="H18" s="9" t="str">
        <f>IF(INT($D$5)=H15,"LAUNCH "&amp;TEXT($D$5,"hh:mm"),"")</f>
      </c>
      <c r="I18" s="3"/>
    </row>
    <row r="19" ht="24" customHeight="1">
      <c r="A19" s="3"/>
      <c r="B19" s="21" t="n">
        <f>$B$11+14</f>
        <v>46335</v>
      </c>
      <c r="C19" s="21" t="n">
        <f>$B$11+15</f>
        <v>46336</v>
      </c>
      <c r="D19" s="21" t="n">
        <f>$B$11+16</f>
        <v>46337</v>
      </c>
      <c r="E19" s="21" t="n">
        <f>$B$11+17</f>
        <v>46338</v>
      </c>
      <c r="F19" s="21" t="n">
        <f>$B$11+18</f>
        <v>46339</v>
      </c>
      <c r="G19" s="21" t="n">
        <f>$B$11+19</f>
        <v>46340</v>
      </c>
      <c r="H19" s="21" t="n">
        <f>$B$11+20</f>
        <v>46341</v>
      </c>
      <c r="I19" s="3"/>
    </row>
    <row r="20" ht="25" customHeight="1">
      <c r="A20" s="3"/>
      <c r="B20" s="9" t="str">
        <f>IF(COUNTIFS(Cutover!$H$10:$H$109,"&gt;="&amp;B19,Cutover!$H$10:$H$109,"&lt;"&amp;B19+1)=0,"",COUNTIFS(Cutover!$H$10:$H$109,"&gt;="&amp;B19,Cutover!$H$10:$H$109,"&lt;"&amp;B19+1)&amp;" cutover steps")</f>
      </c>
      <c r="C20" s="9" t="str">
        <f>IF(COUNTIFS(Cutover!$H$10:$H$109,"&gt;="&amp;C19,Cutover!$H$10:$H$109,"&lt;"&amp;C19+1)=0,"",COUNTIFS(Cutover!$H$10:$H$109,"&gt;="&amp;C19,Cutover!$H$10:$H$109,"&lt;"&amp;C19+1)&amp;" cutover steps")</f>
      </c>
      <c r="D20" s="9" t="str">
        <f>IF(COUNTIFS(Cutover!$H$10:$H$109,"&gt;="&amp;D19,Cutover!$H$10:$H$109,"&lt;"&amp;D19+1)=0,"",COUNTIFS(Cutover!$H$10:$H$109,"&gt;="&amp;D19,Cutover!$H$10:$H$109,"&lt;"&amp;D19+1)&amp;" cutover steps")</f>
      </c>
      <c r="E20" s="9" t="str">
        <f>IF(COUNTIFS(Cutover!$H$10:$H$109,"&gt;="&amp;E19,Cutover!$H$10:$H$109,"&lt;"&amp;E19+1)=0,"",COUNTIFS(Cutover!$H$10:$H$109,"&gt;="&amp;E19,Cutover!$H$10:$H$109,"&lt;"&amp;E19+1)&amp;" cutover steps")</f>
      </c>
      <c r="F20" s="9" t="str">
        <f>IF(COUNTIFS(Cutover!$H$10:$H$109,"&gt;="&amp;F19,Cutover!$H$10:$H$109,"&lt;"&amp;F19+1)=0,"",COUNTIFS(Cutover!$H$10:$H$109,"&gt;="&amp;F19,Cutover!$H$10:$H$109,"&lt;"&amp;F19+1)&amp;" cutover steps")</f>
      </c>
      <c r="G20" s="9" t="str">
        <f>IF(COUNTIFS(Cutover!$H$10:$H$109,"&gt;="&amp;G19,Cutover!$H$10:$H$109,"&lt;"&amp;G19+1)=0,"",COUNTIFS(Cutover!$H$10:$H$109,"&gt;="&amp;G19,Cutover!$H$10:$H$109,"&lt;"&amp;G19+1)&amp;" cutover steps")</f>
      </c>
      <c r="H20" s="9" t="str">
        <f>IF(COUNTIFS(Cutover!$H$10:$H$109,"&gt;="&amp;H19,Cutover!$H$10:$H$109,"&lt;"&amp;H19+1)=0,"",COUNTIFS(Cutover!$H$10:$H$109,"&gt;="&amp;H19,Cutover!$H$10:$H$109,"&lt;"&amp;H19+1)&amp;" cutover steps")</f>
      </c>
      <c r="I20" s="3"/>
    </row>
    <row r="21" ht="25" customHeight="1">
      <c r="A21" s="3"/>
      <c r="B21" s="9" t="str">
        <f>IF(COUNTIFS(Readiness!$G$10:$G$69,"&gt;="&amp;B19,Readiness!$G$10:$G$69,"&lt;"&amp;B19+1)=0,"",COUNTIFS(Readiness!$G$10:$G$69,"&gt;="&amp;B19,Readiness!$G$10:$G$69,"&lt;"&amp;B19+1)&amp;" readiness due")</f>
      </c>
      <c r="C21" s="9" t="str">
        <f>IF(COUNTIFS(Readiness!$G$10:$G$69,"&gt;="&amp;C19,Readiness!$G$10:$G$69,"&lt;"&amp;C19+1)=0,"",COUNTIFS(Readiness!$G$10:$G$69,"&gt;="&amp;C19,Readiness!$G$10:$G$69,"&lt;"&amp;C19+1)&amp;" readiness due")</f>
      </c>
      <c r="D21" s="9" t="str">
        <f>IF(COUNTIFS(Readiness!$G$10:$G$69,"&gt;="&amp;D19,Readiness!$G$10:$G$69,"&lt;"&amp;D19+1)=0,"",COUNTIFS(Readiness!$G$10:$G$69,"&gt;="&amp;D19,Readiness!$G$10:$G$69,"&lt;"&amp;D19+1)&amp;" readiness due")</f>
      </c>
      <c r="E21" s="9" t="str">
        <f>IF(COUNTIFS(Readiness!$G$10:$G$69,"&gt;="&amp;E19,Readiness!$G$10:$G$69,"&lt;"&amp;E19+1)=0,"",COUNTIFS(Readiness!$G$10:$G$69,"&gt;="&amp;E19,Readiness!$G$10:$G$69,"&lt;"&amp;E19+1)&amp;" readiness due")</f>
      </c>
      <c r="F21" s="9" t="str">
        <f>IF(COUNTIFS(Readiness!$G$10:$G$69,"&gt;="&amp;F19,Readiness!$G$10:$G$69,"&lt;"&amp;F19+1)=0,"",COUNTIFS(Readiness!$G$10:$G$69,"&gt;="&amp;F19,Readiness!$G$10:$G$69,"&lt;"&amp;F19+1)&amp;" readiness due")</f>
        <v>1 readiness due</v>
      </c>
      <c r="G21" s="9" t="str">
        <f>IF(COUNTIFS(Readiness!$G$10:$G$69,"&gt;="&amp;G19,Readiness!$G$10:$G$69,"&lt;"&amp;G19+1)=0,"",COUNTIFS(Readiness!$G$10:$G$69,"&gt;="&amp;G19,Readiness!$G$10:$G$69,"&lt;"&amp;G19+1)&amp;" readiness due")</f>
      </c>
      <c r="H21" s="9" t="str">
        <f>IF(COUNTIFS(Readiness!$G$10:$G$69,"&gt;="&amp;H19,Readiness!$G$10:$G$69,"&lt;"&amp;H19+1)=0,"",COUNTIFS(Readiness!$G$10:$G$69,"&gt;="&amp;H19,Readiness!$G$10:$G$69,"&lt;"&amp;H19+1)&amp;" readiness due")</f>
        <v>1 readiness due</v>
      </c>
      <c r="I21" s="3"/>
    </row>
    <row r="22" ht="25" customHeight="1">
      <c r="A22" s="3"/>
      <c r="B22" s="9" t="str">
        <f>IF(INT($D$5)=B19,"LAUNCH "&amp;TEXT($D$5,"hh:mm"),"")</f>
      </c>
      <c r="C22" s="9" t="str">
        <f>IF(INT($D$5)=C19,"LAUNCH "&amp;TEXT($D$5,"hh:mm"),"")</f>
      </c>
      <c r="D22" s="9" t="str">
        <f>IF(INT($D$5)=D19,"LAUNCH "&amp;TEXT($D$5,"hh:mm"),"")</f>
      </c>
      <c r="E22" s="9" t="str">
        <f>IF(INT($D$5)=E19,"LAUNCH "&amp;TEXT($D$5,"hh:mm"),"")</f>
      </c>
      <c r="F22" s="9" t="str">
        <f>IF(INT($D$5)=F19,"LAUNCH "&amp;TEXT($D$5,"hh:mm"),"")</f>
      </c>
      <c r="G22" s="9" t="str">
        <f>IF(INT($D$5)=G19,"LAUNCH "&amp;TEXT($D$5,"hh:mm"),"")</f>
      </c>
      <c r="H22" s="9" t="str">
        <f>IF(INT($D$5)=H19,"LAUNCH "&amp;TEXT($D$5,"hh:mm"),"")</f>
      </c>
      <c r="I22" s="3"/>
    </row>
    <row r="23" ht="24" customHeight="1">
      <c r="A23" s="3"/>
      <c r="B23" s="21" t="n">
        <f>$B$11+21</f>
        <v>46342</v>
      </c>
      <c r="C23" s="21" t="n">
        <f>$B$11+22</f>
        <v>46343</v>
      </c>
      <c r="D23" s="21" t="n">
        <f>$B$11+23</f>
        <v>46344</v>
      </c>
      <c r="E23" s="21" t="n">
        <f>$B$11+24</f>
        <v>46345</v>
      </c>
      <c r="F23" s="21" t="n">
        <f>$B$11+25</f>
        <v>46346</v>
      </c>
      <c r="G23" s="21" t="n">
        <f>$B$11+26</f>
        <v>46347</v>
      </c>
      <c r="H23" s="21" t="n">
        <f>$B$11+27</f>
        <v>46348</v>
      </c>
      <c r="I23" s="3"/>
    </row>
    <row r="24" ht="25" customHeight="1">
      <c r="A24" s="3"/>
      <c r="B24" s="9" t="str">
        <f>IF(COUNTIFS(Cutover!$H$10:$H$109,"&gt;="&amp;B23,Cutover!$H$10:$H$109,"&lt;"&amp;B23+1)=0,"",COUNTIFS(Cutover!$H$10:$H$109,"&gt;="&amp;B23,Cutover!$H$10:$H$109,"&lt;"&amp;B23+1)&amp;" cutover steps")</f>
      </c>
      <c r="C24" s="9" t="str">
        <f>IF(COUNTIFS(Cutover!$H$10:$H$109,"&gt;="&amp;C23,Cutover!$H$10:$H$109,"&lt;"&amp;C23+1)=0,"",COUNTIFS(Cutover!$H$10:$H$109,"&gt;="&amp;C23,Cutover!$H$10:$H$109,"&lt;"&amp;C23+1)&amp;" cutover steps")</f>
      </c>
      <c r="D24" s="9" t="str">
        <f>IF(COUNTIFS(Cutover!$H$10:$H$109,"&gt;="&amp;D23,Cutover!$H$10:$H$109,"&lt;"&amp;D23+1)=0,"",COUNTIFS(Cutover!$H$10:$H$109,"&gt;="&amp;D23,Cutover!$H$10:$H$109,"&lt;"&amp;D23+1)&amp;" cutover steps")</f>
      </c>
      <c r="E24" s="9" t="str">
        <f>IF(COUNTIFS(Cutover!$H$10:$H$109,"&gt;="&amp;E23,Cutover!$H$10:$H$109,"&lt;"&amp;E23+1)=0,"",COUNTIFS(Cutover!$H$10:$H$109,"&gt;="&amp;E23,Cutover!$H$10:$H$109,"&lt;"&amp;E23+1)&amp;" cutover steps")</f>
      </c>
      <c r="F24" s="9" t="str">
        <f>IF(COUNTIFS(Cutover!$H$10:$H$109,"&gt;="&amp;F23,Cutover!$H$10:$H$109,"&lt;"&amp;F23+1)=0,"",COUNTIFS(Cutover!$H$10:$H$109,"&gt;="&amp;F23,Cutover!$H$10:$H$109,"&lt;"&amp;F23+1)&amp;" cutover steps")</f>
        <v>8 cutover steps</v>
      </c>
      <c r="G24" s="9" t="str">
        <f>IF(COUNTIFS(Cutover!$H$10:$H$109,"&gt;="&amp;G23,Cutover!$H$10:$H$109,"&lt;"&amp;G23+1)=0,"",COUNTIFS(Cutover!$H$10:$H$109,"&gt;="&amp;G23,Cutover!$H$10:$H$109,"&lt;"&amp;G23+1)&amp;" cutover steps")</f>
        <v>1 cutover steps</v>
      </c>
      <c r="H24" s="9" t="str">
        <f>IF(COUNTIFS(Cutover!$H$10:$H$109,"&gt;="&amp;H23,Cutover!$H$10:$H$109,"&lt;"&amp;H23+1)=0,"",COUNTIFS(Cutover!$H$10:$H$109,"&gt;="&amp;H23,Cutover!$H$10:$H$109,"&lt;"&amp;H23+1)&amp;" cutover steps")</f>
      </c>
      <c r="I24" s="3"/>
    </row>
    <row r="25" ht="25" customHeight="1">
      <c r="A25" s="3"/>
      <c r="B25" s="9" t="str">
        <f>IF(COUNTIFS(Readiness!$G$10:$G$69,"&gt;="&amp;B23,Readiness!$G$10:$G$69,"&lt;"&amp;B23+1)=0,"",COUNTIFS(Readiness!$G$10:$G$69,"&gt;="&amp;B23,Readiness!$G$10:$G$69,"&lt;"&amp;B23+1)&amp;" readiness due")</f>
      </c>
      <c r="C25" s="9" t="str">
        <f>IF(COUNTIFS(Readiness!$G$10:$G$69,"&gt;="&amp;C23,Readiness!$G$10:$G$69,"&lt;"&amp;C23+1)=0,"",COUNTIFS(Readiness!$G$10:$G$69,"&gt;="&amp;C23,Readiness!$G$10:$G$69,"&lt;"&amp;C23+1)&amp;" readiness due")</f>
        <v>1 readiness due</v>
      </c>
      <c r="D25" s="9" t="str">
        <f>IF(COUNTIFS(Readiness!$G$10:$G$69,"&gt;="&amp;D23,Readiness!$G$10:$G$69,"&lt;"&amp;D23+1)=0,"",COUNTIFS(Readiness!$G$10:$G$69,"&gt;="&amp;D23,Readiness!$G$10:$G$69,"&lt;"&amp;D23+1)&amp;" readiness due")</f>
        <v>1 readiness due</v>
      </c>
      <c r="E25" s="9" t="str">
        <f>IF(COUNTIFS(Readiness!$G$10:$G$69,"&gt;="&amp;E23,Readiness!$G$10:$G$69,"&lt;"&amp;E23+1)=0,"",COUNTIFS(Readiness!$G$10:$G$69,"&gt;="&amp;E23,Readiness!$G$10:$G$69,"&lt;"&amp;E23+1)&amp;" readiness due")</f>
        <v>2 readiness due</v>
      </c>
      <c r="F25" s="9" t="str">
        <f>IF(COUNTIFS(Readiness!$G$10:$G$69,"&gt;="&amp;F23,Readiness!$G$10:$G$69,"&lt;"&amp;F23+1)=0,"",COUNTIFS(Readiness!$G$10:$G$69,"&gt;="&amp;F23,Readiness!$G$10:$G$69,"&lt;"&amp;F23+1)&amp;" readiness due")</f>
        <v>1 readiness due</v>
      </c>
      <c r="G25" s="9" t="str">
        <f>IF(COUNTIFS(Readiness!$G$10:$G$69,"&gt;="&amp;G23,Readiness!$G$10:$G$69,"&lt;"&amp;G23+1)=0,"",COUNTIFS(Readiness!$G$10:$G$69,"&gt;="&amp;G23,Readiness!$G$10:$G$69,"&lt;"&amp;G23+1)&amp;" readiness due")</f>
      </c>
      <c r="H25" s="9" t="str">
        <f>IF(COUNTIFS(Readiness!$G$10:$G$69,"&gt;="&amp;H23,Readiness!$G$10:$G$69,"&lt;"&amp;H23+1)=0,"",COUNTIFS(Readiness!$G$10:$G$69,"&gt;="&amp;H23,Readiness!$G$10:$G$69,"&lt;"&amp;H23+1)&amp;" readiness due")</f>
      </c>
      <c r="I25" s="3"/>
    </row>
    <row r="26" ht="25" customHeight="1">
      <c r="A26" s="3"/>
      <c r="B26" s="9" t="str">
        <f>IF(INT($D$5)=B23,"LAUNCH "&amp;TEXT($D$5,"hh:mm"),"")</f>
      </c>
      <c r="C26" s="9" t="str">
        <f>IF(INT($D$5)=C23,"LAUNCH "&amp;TEXT($D$5,"hh:mm"),"")</f>
      </c>
      <c r="D26" s="9" t="str">
        <f>IF(INT($D$5)=D23,"LAUNCH "&amp;TEXT($D$5,"hh:mm"),"")</f>
      </c>
      <c r="E26" s="9" t="str">
        <f>IF(INT($D$5)=E23,"LAUNCH "&amp;TEXT($D$5,"hh:mm"),"")</f>
      </c>
      <c r="F26" s="9" t="str">
        <f>IF(INT($D$5)=F23,"LAUNCH "&amp;TEXT($D$5,"hh:mm"),"")</f>
        <v>LAUNCH 22:00</v>
      </c>
      <c r="G26" s="9" t="str">
        <f>IF(INT($D$5)=G23,"LAUNCH "&amp;TEXT($D$5,"hh:mm"),"")</f>
      </c>
      <c r="H26" s="9" t="str">
        <f>IF(INT($D$5)=H23,"LAUNCH "&amp;TEXT($D$5,"hh:mm"),"")</f>
      </c>
      <c r="I26" s="3"/>
    </row>
    <row r="27" ht="24" customHeight="1">
      <c r="A27" s="3"/>
      <c r="B27" s="21" t="n">
        <f>$B$11+28</f>
        <v>46349</v>
      </c>
      <c r="C27" s="21" t="n">
        <f>$B$11+29</f>
        <v>46350</v>
      </c>
      <c r="D27" s="21" t="n">
        <f>$B$11+30</f>
        <v>46351</v>
      </c>
      <c r="E27" s="21" t="n">
        <f>$B$11+31</f>
        <v>46352</v>
      </c>
      <c r="F27" s="21" t="n">
        <f>$B$11+32</f>
        <v>46353</v>
      </c>
      <c r="G27" s="21" t="n">
        <f>$B$11+33</f>
        <v>46354</v>
      </c>
      <c r="H27" s="21" t="n">
        <f>$B$11+34</f>
        <v>46355</v>
      </c>
      <c r="I27" s="3"/>
    </row>
    <row r="28" ht="25" customHeight="1">
      <c r="A28" s="3"/>
      <c r="B28" s="9" t="str">
        <f>IF(COUNTIFS(Cutover!$H$10:$H$109,"&gt;="&amp;B27,Cutover!$H$10:$H$109,"&lt;"&amp;B27+1)=0,"",COUNTIFS(Cutover!$H$10:$H$109,"&gt;="&amp;B27,Cutover!$H$10:$H$109,"&lt;"&amp;B27+1)&amp;" cutover steps")</f>
      </c>
      <c r="C28" s="9" t="str">
        <f>IF(COUNTIFS(Cutover!$H$10:$H$109,"&gt;="&amp;C27,Cutover!$H$10:$H$109,"&lt;"&amp;C27+1)=0,"",COUNTIFS(Cutover!$H$10:$H$109,"&gt;="&amp;C27,Cutover!$H$10:$H$109,"&lt;"&amp;C27+1)&amp;" cutover steps")</f>
      </c>
      <c r="D28" s="9" t="str">
        <f>IF(COUNTIFS(Cutover!$H$10:$H$109,"&gt;="&amp;D27,Cutover!$H$10:$H$109,"&lt;"&amp;D27+1)=0,"",COUNTIFS(Cutover!$H$10:$H$109,"&gt;="&amp;D27,Cutover!$H$10:$H$109,"&lt;"&amp;D27+1)&amp;" cutover steps")</f>
      </c>
      <c r="E28" s="9" t="str">
        <f>IF(COUNTIFS(Cutover!$H$10:$H$109,"&gt;="&amp;E27,Cutover!$H$10:$H$109,"&lt;"&amp;E27+1)=0,"",COUNTIFS(Cutover!$H$10:$H$109,"&gt;="&amp;E27,Cutover!$H$10:$H$109,"&lt;"&amp;E27+1)&amp;" cutover steps")</f>
      </c>
      <c r="F28" s="9" t="str">
        <f>IF(COUNTIFS(Cutover!$H$10:$H$109,"&gt;="&amp;F27,Cutover!$H$10:$H$109,"&lt;"&amp;F27+1)=0,"",COUNTIFS(Cutover!$H$10:$H$109,"&gt;="&amp;F27,Cutover!$H$10:$H$109,"&lt;"&amp;F27+1)&amp;" cutover steps")</f>
      </c>
      <c r="G28" s="9" t="str">
        <f>IF(COUNTIFS(Cutover!$H$10:$H$109,"&gt;="&amp;G27,Cutover!$H$10:$H$109,"&lt;"&amp;G27+1)=0,"",COUNTIFS(Cutover!$H$10:$H$109,"&gt;="&amp;G27,Cutover!$H$10:$H$109,"&lt;"&amp;G27+1)&amp;" cutover steps")</f>
      </c>
      <c r="H28" s="9" t="str">
        <f>IF(COUNTIFS(Cutover!$H$10:$H$109,"&gt;="&amp;H27,Cutover!$H$10:$H$109,"&lt;"&amp;H27+1)=0,"",COUNTIFS(Cutover!$H$10:$H$109,"&gt;="&amp;H27,Cutover!$H$10:$H$109,"&lt;"&amp;H27+1)&amp;" cutover steps")</f>
      </c>
      <c r="I28" s="3"/>
    </row>
    <row r="29" ht="25" customHeight="1">
      <c r="A29" s="3"/>
      <c r="B29" s="9" t="str">
        <f>IF(COUNTIFS(Readiness!$G$10:$G$69,"&gt;="&amp;B27,Readiness!$G$10:$G$69,"&lt;"&amp;B27+1)=0,"",COUNTIFS(Readiness!$G$10:$G$69,"&gt;="&amp;B27,Readiness!$G$10:$G$69,"&lt;"&amp;B27+1)&amp;" readiness due")</f>
      </c>
      <c r="C29" s="9" t="str">
        <f>IF(COUNTIFS(Readiness!$G$10:$G$69,"&gt;="&amp;C27,Readiness!$G$10:$G$69,"&lt;"&amp;C27+1)=0,"",COUNTIFS(Readiness!$G$10:$G$69,"&gt;="&amp;C27,Readiness!$G$10:$G$69,"&lt;"&amp;C27+1)&amp;" readiness due")</f>
      </c>
      <c r="D29" s="9" t="str">
        <f>IF(COUNTIFS(Readiness!$G$10:$G$69,"&gt;="&amp;D27,Readiness!$G$10:$G$69,"&lt;"&amp;D27+1)=0,"",COUNTIFS(Readiness!$G$10:$G$69,"&gt;="&amp;D27,Readiness!$G$10:$G$69,"&lt;"&amp;D27+1)&amp;" readiness due")</f>
      </c>
      <c r="E29" s="9" t="str">
        <f>IF(COUNTIFS(Readiness!$G$10:$G$69,"&gt;="&amp;E27,Readiness!$G$10:$G$69,"&lt;"&amp;E27+1)=0,"",COUNTIFS(Readiness!$G$10:$G$69,"&gt;="&amp;E27,Readiness!$G$10:$G$69,"&lt;"&amp;E27+1)&amp;" readiness due")</f>
      </c>
      <c r="F29" s="9" t="str">
        <f>IF(COUNTIFS(Readiness!$G$10:$G$69,"&gt;="&amp;F27,Readiness!$G$10:$G$69,"&lt;"&amp;F27+1)=0,"",COUNTIFS(Readiness!$G$10:$G$69,"&gt;="&amp;F27,Readiness!$G$10:$G$69,"&lt;"&amp;F27+1)&amp;" readiness due")</f>
      </c>
      <c r="G29" s="9" t="str">
        <f>IF(COUNTIFS(Readiness!$G$10:$G$69,"&gt;="&amp;G27,Readiness!$G$10:$G$69,"&lt;"&amp;G27+1)=0,"",COUNTIFS(Readiness!$G$10:$G$69,"&gt;="&amp;G27,Readiness!$G$10:$G$69,"&lt;"&amp;G27+1)&amp;" readiness due")</f>
      </c>
      <c r="H29" s="9" t="str">
        <f>IF(COUNTIFS(Readiness!$G$10:$G$69,"&gt;="&amp;H27,Readiness!$G$10:$G$69,"&lt;"&amp;H27+1)=0,"",COUNTIFS(Readiness!$G$10:$G$69,"&gt;="&amp;H27,Readiness!$G$10:$G$69,"&lt;"&amp;H27+1)&amp;" readiness due")</f>
      </c>
      <c r="I29" s="3"/>
    </row>
    <row r="30" ht="25" customHeight="1">
      <c r="A30" s="3"/>
      <c r="B30" s="9" t="str">
        <f>IF(INT($D$5)=B27,"LAUNCH "&amp;TEXT($D$5,"hh:mm"),"")</f>
      </c>
      <c r="C30" s="9" t="str">
        <f>IF(INT($D$5)=C27,"LAUNCH "&amp;TEXT($D$5,"hh:mm"),"")</f>
      </c>
      <c r="D30" s="9" t="str">
        <f>IF(INT($D$5)=D27,"LAUNCH "&amp;TEXT($D$5,"hh:mm"),"")</f>
      </c>
      <c r="E30" s="9" t="str">
        <f>IF(INT($D$5)=E27,"LAUNCH "&amp;TEXT($D$5,"hh:mm"),"")</f>
      </c>
      <c r="F30" s="9" t="str">
        <f>IF(INT($D$5)=F27,"LAUNCH "&amp;TEXT($D$5,"hh:mm"),"")</f>
      </c>
      <c r="G30" s="9" t="str">
        <f>IF(INT($D$5)=G27,"LAUNCH "&amp;TEXT($D$5,"hh:mm"),"")</f>
      </c>
      <c r="H30" s="9" t="str">
        <f>IF(INT($D$5)=H27,"LAUNCH "&amp;TEXT($D$5,"hh:mm"),"")</f>
      </c>
      <c r="I30" s="3"/>
    </row>
    <row r="31" ht="24" customHeight="1">
      <c r="A31" s="3"/>
      <c r="B31" s="21" t="n">
        <f>$B$11+35</f>
        <v>46356</v>
      </c>
      <c r="C31" s="21" t="n">
        <f>$B$11+36</f>
        <v>46357</v>
      </c>
      <c r="D31" s="21" t="n">
        <f>$B$11+37</f>
        <v>46358</v>
      </c>
      <c r="E31" s="21" t="n">
        <f>$B$11+38</f>
        <v>46359</v>
      </c>
      <c r="F31" s="21" t="n">
        <f>$B$11+39</f>
        <v>46360</v>
      </c>
      <c r="G31" s="21" t="n">
        <f>$B$11+40</f>
        <v>46361</v>
      </c>
      <c r="H31" s="21" t="n">
        <f>$B$11+41</f>
        <v>46362</v>
      </c>
      <c r="I31" s="3"/>
    </row>
    <row r="32" ht="25" customHeight="1">
      <c r="A32" s="3"/>
      <c r="B32" s="9" t="str">
        <f>IF(COUNTIFS(Cutover!$H$10:$H$109,"&gt;="&amp;B31,Cutover!$H$10:$H$109,"&lt;"&amp;B31+1)=0,"",COUNTIFS(Cutover!$H$10:$H$109,"&gt;="&amp;B31,Cutover!$H$10:$H$109,"&lt;"&amp;B31+1)&amp;" cutover steps")</f>
      </c>
      <c r="C32" s="9" t="str">
        <f>IF(COUNTIFS(Cutover!$H$10:$H$109,"&gt;="&amp;C31,Cutover!$H$10:$H$109,"&lt;"&amp;C31+1)=0,"",COUNTIFS(Cutover!$H$10:$H$109,"&gt;="&amp;C31,Cutover!$H$10:$H$109,"&lt;"&amp;C31+1)&amp;" cutover steps")</f>
      </c>
      <c r="D32" s="9" t="str">
        <f>IF(COUNTIFS(Cutover!$H$10:$H$109,"&gt;="&amp;D31,Cutover!$H$10:$H$109,"&lt;"&amp;D31+1)=0,"",COUNTIFS(Cutover!$H$10:$H$109,"&gt;="&amp;D31,Cutover!$H$10:$H$109,"&lt;"&amp;D31+1)&amp;" cutover steps")</f>
      </c>
      <c r="E32" s="9" t="str">
        <f>IF(COUNTIFS(Cutover!$H$10:$H$109,"&gt;="&amp;E31,Cutover!$H$10:$H$109,"&lt;"&amp;E31+1)=0,"",COUNTIFS(Cutover!$H$10:$H$109,"&gt;="&amp;E31,Cutover!$H$10:$H$109,"&lt;"&amp;E31+1)&amp;" cutover steps")</f>
      </c>
      <c r="F32" s="9" t="str">
        <f>IF(COUNTIFS(Cutover!$H$10:$H$109,"&gt;="&amp;F31,Cutover!$H$10:$H$109,"&lt;"&amp;F31+1)=0,"",COUNTIFS(Cutover!$H$10:$H$109,"&gt;="&amp;F31,Cutover!$H$10:$H$109,"&lt;"&amp;F31+1)&amp;" cutover steps")</f>
      </c>
      <c r="G32" s="9" t="str">
        <f>IF(COUNTIFS(Cutover!$H$10:$H$109,"&gt;="&amp;G31,Cutover!$H$10:$H$109,"&lt;"&amp;G31+1)=0,"",COUNTIFS(Cutover!$H$10:$H$109,"&gt;="&amp;G31,Cutover!$H$10:$H$109,"&lt;"&amp;G31+1)&amp;" cutover steps")</f>
      </c>
      <c r="H32" s="9" t="str">
        <f>IF(COUNTIFS(Cutover!$H$10:$H$109,"&gt;="&amp;H31,Cutover!$H$10:$H$109,"&lt;"&amp;H31+1)=0,"",COUNTIFS(Cutover!$H$10:$H$109,"&gt;="&amp;H31,Cutover!$H$10:$H$109,"&lt;"&amp;H31+1)&amp;" cutover steps")</f>
      </c>
      <c r="I32" s="3"/>
    </row>
    <row r="33" ht="25" customHeight="1">
      <c r="A33" s="3"/>
      <c r="B33" s="9" t="str">
        <f>IF(COUNTIFS(Readiness!$G$10:$G$69,"&gt;="&amp;B31,Readiness!$G$10:$G$69,"&lt;"&amp;B31+1)=0,"",COUNTIFS(Readiness!$G$10:$G$69,"&gt;="&amp;B31,Readiness!$G$10:$G$69,"&lt;"&amp;B31+1)&amp;" readiness due")</f>
      </c>
      <c r="C33" s="9" t="str">
        <f>IF(COUNTIFS(Readiness!$G$10:$G$69,"&gt;="&amp;C31,Readiness!$G$10:$G$69,"&lt;"&amp;C31+1)=0,"",COUNTIFS(Readiness!$G$10:$G$69,"&gt;="&amp;C31,Readiness!$G$10:$G$69,"&lt;"&amp;C31+1)&amp;" readiness due")</f>
      </c>
      <c r="D33" s="9" t="str">
        <f>IF(COUNTIFS(Readiness!$G$10:$G$69,"&gt;="&amp;D31,Readiness!$G$10:$G$69,"&lt;"&amp;D31+1)=0,"",COUNTIFS(Readiness!$G$10:$G$69,"&gt;="&amp;D31,Readiness!$G$10:$G$69,"&lt;"&amp;D31+1)&amp;" readiness due")</f>
      </c>
      <c r="E33" s="9" t="str">
        <f>IF(COUNTIFS(Readiness!$G$10:$G$69,"&gt;="&amp;E31,Readiness!$G$10:$G$69,"&lt;"&amp;E31+1)=0,"",COUNTIFS(Readiness!$G$10:$G$69,"&gt;="&amp;E31,Readiness!$G$10:$G$69,"&lt;"&amp;E31+1)&amp;" readiness due")</f>
      </c>
      <c r="F33" s="9" t="str">
        <f>IF(COUNTIFS(Readiness!$G$10:$G$69,"&gt;="&amp;F31,Readiness!$G$10:$G$69,"&lt;"&amp;F31+1)=0,"",COUNTIFS(Readiness!$G$10:$G$69,"&gt;="&amp;F31,Readiness!$G$10:$G$69,"&lt;"&amp;F31+1)&amp;" readiness due")</f>
      </c>
      <c r="G33" s="9" t="str">
        <f>IF(COUNTIFS(Readiness!$G$10:$G$69,"&gt;="&amp;G31,Readiness!$G$10:$G$69,"&lt;"&amp;G31+1)=0,"",COUNTIFS(Readiness!$G$10:$G$69,"&gt;="&amp;G31,Readiness!$G$10:$G$69,"&lt;"&amp;G31+1)&amp;" readiness due")</f>
      </c>
      <c r="H33" s="9" t="str">
        <f>IF(COUNTIFS(Readiness!$G$10:$G$69,"&gt;="&amp;H31,Readiness!$G$10:$G$69,"&lt;"&amp;H31+1)=0,"",COUNTIFS(Readiness!$G$10:$G$69,"&gt;="&amp;H31,Readiness!$G$10:$G$69,"&lt;"&amp;H31+1)&amp;" readiness due")</f>
      </c>
      <c r="I33" s="3"/>
    </row>
    <row r="34" ht="25" customHeight="1">
      <c r="A34" s="3"/>
      <c r="B34" s="9" t="str">
        <f>IF(INT($D$5)=B31,"LAUNCH "&amp;TEXT($D$5,"hh:mm"),"")</f>
      </c>
      <c r="C34" s="9" t="str">
        <f>IF(INT($D$5)=C31,"LAUNCH "&amp;TEXT($D$5,"hh:mm"),"")</f>
      </c>
      <c r="D34" s="9" t="str">
        <f>IF(INT($D$5)=D31,"LAUNCH "&amp;TEXT($D$5,"hh:mm"),"")</f>
      </c>
      <c r="E34" s="9" t="str">
        <f>IF(INT($D$5)=E31,"LAUNCH "&amp;TEXT($D$5,"hh:mm"),"")</f>
      </c>
      <c r="F34" s="9" t="str">
        <f>IF(INT($D$5)=F31,"LAUNCH "&amp;TEXT($D$5,"hh:mm"),"")</f>
      </c>
      <c r="G34" s="9" t="str">
        <f>IF(INT($D$5)=G31,"LAUNCH "&amp;TEXT($D$5,"hh:mm"),"")</f>
      </c>
      <c r="H34" s="9" t="str">
        <f>IF(INT($D$5)=H31,"LAUNCH "&amp;TEXT($D$5,"hh:mm"),"")</f>
      </c>
      <c r="I34" s="3"/>
    </row>
    <row r="35" ht="25" customHeight="1">
      <c r="A35" s="3"/>
      <c r="B35" s="3"/>
      <c r="C35" s="3"/>
      <c r="D35" s="3"/>
      <c r="E35" s="3"/>
      <c r="F35" s="3"/>
      <c r="G35" s="3"/>
      <c r="H35" s="3"/>
      <c r="I35" s="3"/>
    </row>
    <row r="36" ht="25" customHeight="1">
      <c r="A36" s="3"/>
      <c r="B36" s="3" t="str">
        <v>Dates show planned step starts and readiness deadlines. Filter the detail sheets to see the owners and actions.</v>
      </c>
      <c r="C36" s="3"/>
      <c r="D36" s="3"/>
      <c r="E36" s="3"/>
      <c r="F36" s="3"/>
      <c r="G36" s="3"/>
      <c r="H36" s="3"/>
      <c r="I36" s="3"/>
    </row>
    <row r="37" ht="25" customHeight="1">
      <c r="A37" s="3"/>
      <c r="B37" s="3" t="str">
        <v>Start here: set the launch time, replace sample rows, confirm owners and update status during cutover.</v>
      </c>
      <c r="C37" s="3"/>
      <c r="D37" s="3"/>
      <c r="E37" s="3"/>
      <c r="F37" s="3"/>
      <c r="G37" s="3"/>
      <c r="H37" s="3"/>
      <c r="I37" s="3"/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</row>
  </sheetData>
  <mergeCells>
    <mergeCell ref="B2:H2"/>
    <mergeCell ref="B3:H3"/>
    <mergeCell ref="B5:C5"/>
    <mergeCell ref="D5:E5"/>
    <mergeCell ref="F5:G5"/>
    <mergeCell ref="B6:C6"/>
    <mergeCell ref="B8:C8"/>
    <mergeCell ref="E8:G8"/>
    <mergeCell ref="B36:H36"/>
    <mergeCell ref="B37:H37"/>
  </mergeCells>
  <conditionalFormatting sqref="B14:B14">
    <cfRule type="expression" dxfId="0" priority="1">
      <formula>INT($D$5)=B11</formula>
    </cfRule>
  </conditionalFormatting>
  <conditionalFormatting sqref="B11:B11">
    <cfRule type="expression" dxfId="1" priority="2">
      <formula>MONTH(B11)&lt;&gt;$D$6</formula>
    </cfRule>
  </conditionalFormatting>
  <conditionalFormatting sqref="C14:C14">
    <cfRule type="expression" dxfId="2" priority="3">
      <formula>INT($D$5)=C11</formula>
    </cfRule>
  </conditionalFormatting>
  <conditionalFormatting sqref="C11:C11">
    <cfRule type="expression" dxfId="3" priority="4">
      <formula>MONTH(C11)&lt;&gt;$D$6</formula>
    </cfRule>
  </conditionalFormatting>
  <conditionalFormatting sqref="D14:D14">
    <cfRule type="expression" dxfId="4" priority="5">
      <formula>INT($D$5)=D11</formula>
    </cfRule>
  </conditionalFormatting>
  <conditionalFormatting sqref="D11:D11">
    <cfRule type="expression" dxfId="5" priority="6">
      <formula>MONTH(D11)&lt;&gt;$D$6</formula>
    </cfRule>
  </conditionalFormatting>
  <conditionalFormatting sqref="E14:E14">
    <cfRule type="expression" dxfId="6" priority="7">
      <formula>INT($D$5)=E11</formula>
    </cfRule>
  </conditionalFormatting>
  <conditionalFormatting sqref="E11:E11">
    <cfRule type="expression" dxfId="7" priority="8">
      <formula>MONTH(E11)&lt;&gt;$D$6</formula>
    </cfRule>
  </conditionalFormatting>
  <conditionalFormatting sqref="F14:F14">
    <cfRule type="expression" dxfId="8" priority="9">
      <formula>INT($D$5)=F11</formula>
    </cfRule>
  </conditionalFormatting>
  <conditionalFormatting sqref="F11:F11">
    <cfRule type="expression" dxfId="9" priority="10">
      <formula>MONTH(F11)&lt;&gt;$D$6</formula>
    </cfRule>
  </conditionalFormatting>
  <conditionalFormatting sqref="G14:G14">
    <cfRule type="expression" dxfId="10" priority="11">
      <formula>INT($D$5)=G11</formula>
    </cfRule>
  </conditionalFormatting>
  <conditionalFormatting sqref="G11:G11">
    <cfRule type="expression" dxfId="11" priority="12">
      <formula>MONTH(G11)&lt;&gt;$D$6</formula>
    </cfRule>
  </conditionalFormatting>
  <conditionalFormatting sqref="H14:H14">
    <cfRule type="expression" dxfId="12" priority="13">
      <formula>INT($D$5)=H11</formula>
    </cfRule>
  </conditionalFormatting>
  <conditionalFormatting sqref="H11:H11">
    <cfRule type="expression" dxfId="13" priority="14">
      <formula>MONTH(H11)&lt;&gt;$D$6</formula>
    </cfRule>
  </conditionalFormatting>
  <conditionalFormatting sqref="B18:B18">
    <cfRule type="expression" dxfId="14" priority="15">
      <formula>INT($D$5)=B15</formula>
    </cfRule>
  </conditionalFormatting>
  <conditionalFormatting sqref="B15:B15">
    <cfRule type="expression" dxfId="15" priority="16">
      <formula>MONTH(B15)&lt;&gt;$D$6</formula>
    </cfRule>
  </conditionalFormatting>
  <conditionalFormatting sqref="C18:C18">
    <cfRule type="expression" dxfId="16" priority="17">
      <formula>INT($D$5)=C15</formula>
    </cfRule>
  </conditionalFormatting>
  <conditionalFormatting sqref="C15:C15">
    <cfRule type="expression" dxfId="17" priority="18">
      <formula>MONTH(C15)&lt;&gt;$D$6</formula>
    </cfRule>
  </conditionalFormatting>
  <conditionalFormatting sqref="D18:D18">
    <cfRule type="expression" dxfId="18" priority="19">
      <formula>INT($D$5)=D15</formula>
    </cfRule>
  </conditionalFormatting>
  <conditionalFormatting sqref="D15:D15">
    <cfRule type="expression" dxfId="19" priority="20">
      <formula>MONTH(D15)&lt;&gt;$D$6</formula>
    </cfRule>
  </conditionalFormatting>
  <conditionalFormatting sqref="E18:E18">
    <cfRule type="expression" dxfId="20" priority="21">
      <formula>INT($D$5)=E15</formula>
    </cfRule>
  </conditionalFormatting>
  <conditionalFormatting sqref="E15:E15">
    <cfRule type="expression" dxfId="21" priority="22">
      <formula>MONTH(E15)&lt;&gt;$D$6</formula>
    </cfRule>
  </conditionalFormatting>
  <conditionalFormatting sqref="F18:F18">
    <cfRule type="expression" dxfId="22" priority="23">
      <formula>INT($D$5)=F15</formula>
    </cfRule>
  </conditionalFormatting>
  <conditionalFormatting sqref="F15:F15">
    <cfRule type="expression" dxfId="23" priority="24">
      <formula>MONTH(F15)&lt;&gt;$D$6</formula>
    </cfRule>
  </conditionalFormatting>
  <conditionalFormatting sqref="G18:G18">
    <cfRule type="expression" dxfId="24" priority="25">
      <formula>INT($D$5)=G15</formula>
    </cfRule>
  </conditionalFormatting>
  <conditionalFormatting sqref="G15:G15">
    <cfRule type="expression" dxfId="25" priority="26">
      <formula>MONTH(G15)&lt;&gt;$D$6</formula>
    </cfRule>
  </conditionalFormatting>
  <conditionalFormatting sqref="H18:H18">
    <cfRule type="expression" dxfId="26" priority="27">
      <formula>INT($D$5)=H15</formula>
    </cfRule>
  </conditionalFormatting>
  <conditionalFormatting sqref="H15:H15">
    <cfRule type="expression" dxfId="27" priority="28">
      <formula>MONTH(H15)&lt;&gt;$D$6</formula>
    </cfRule>
  </conditionalFormatting>
  <conditionalFormatting sqref="B22:B22">
    <cfRule type="expression" dxfId="28" priority="29">
      <formula>INT($D$5)=B19</formula>
    </cfRule>
  </conditionalFormatting>
  <conditionalFormatting sqref="B19:B19">
    <cfRule type="expression" dxfId="29" priority="30">
      <formula>MONTH(B19)&lt;&gt;$D$6</formula>
    </cfRule>
  </conditionalFormatting>
  <conditionalFormatting sqref="C22:C22">
    <cfRule type="expression" dxfId="30" priority="31">
      <formula>INT($D$5)=C19</formula>
    </cfRule>
  </conditionalFormatting>
  <conditionalFormatting sqref="C19:C19">
    <cfRule type="expression" dxfId="31" priority="32">
      <formula>MONTH(C19)&lt;&gt;$D$6</formula>
    </cfRule>
  </conditionalFormatting>
  <conditionalFormatting sqref="D22:D22">
    <cfRule type="expression" dxfId="32" priority="33">
      <formula>INT($D$5)=D19</formula>
    </cfRule>
  </conditionalFormatting>
  <conditionalFormatting sqref="D19:D19">
    <cfRule type="expression" dxfId="33" priority="34">
      <formula>MONTH(D19)&lt;&gt;$D$6</formula>
    </cfRule>
  </conditionalFormatting>
  <conditionalFormatting sqref="E22:E22">
    <cfRule type="expression" dxfId="34" priority="35">
      <formula>INT($D$5)=E19</formula>
    </cfRule>
  </conditionalFormatting>
  <conditionalFormatting sqref="E19:E19">
    <cfRule type="expression" dxfId="35" priority="36">
      <formula>MONTH(E19)&lt;&gt;$D$6</formula>
    </cfRule>
  </conditionalFormatting>
  <conditionalFormatting sqref="F22:F22">
    <cfRule type="expression" dxfId="36" priority="37">
      <formula>INT($D$5)=F19</formula>
    </cfRule>
  </conditionalFormatting>
  <conditionalFormatting sqref="F19:F19">
    <cfRule type="expression" dxfId="37" priority="38">
      <formula>MONTH(F19)&lt;&gt;$D$6</formula>
    </cfRule>
  </conditionalFormatting>
  <conditionalFormatting sqref="G22:G22">
    <cfRule type="expression" dxfId="38" priority="39">
      <formula>INT($D$5)=G19</formula>
    </cfRule>
  </conditionalFormatting>
  <conditionalFormatting sqref="G19:G19">
    <cfRule type="expression" dxfId="39" priority="40">
      <formula>MONTH(G19)&lt;&gt;$D$6</formula>
    </cfRule>
  </conditionalFormatting>
  <conditionalFormatting sqref="H22:H22">
    <cfRule type="expression" dxfId="40" priority="41">
      <formula>INT($D$5)=H19</formula>
    </cfRule>
  </conditionalFormatting>
  <conditionalFormatting sqref="H19:H19">
    <cfRule type="expression" dxfId="41" priority="42">
      <formula>MONTH(H19)&lt;&gt;$D$6</formula>
    </cfRule>
  </conditionalFormatting>
  <conditionalFormatting sqref="B26:B26">
    <cfRule type="expression" dxfId="42" priority="43">
      <formula>INT($D$5)=B23</formula>
    </cfRule>
  </conditionalFormatting>
  <conditionalFormatting sqref="B23:B23">
    <cfRule type="expression" dxfId="43" priority="44">
      <formula>MONTH(B23)&lt;&gt;$D$6</formula>
    </cfRule>
  </conditionalFormatting>
  <conditionalFormatting sqref="C26:C26">
    <cfRule type="expression" dxfId="44" priority="45">
      <formula>INT($D$5)=C23</formula>
    </cfRule>
  </conditionalFormatting>
  <conditionalFormatting sqref="C23:C23">
    <cfRule type="expression" dxfId="45" priority="46">
      <formula>MONTH(C23)&lt;&gt;$D$6</formula>
    </cfRule>
  </conditionalFormatting>
  <conditionalFormatting sqref="D26:D26">
    <cfRule type="expression" dxfId="46" priority="47">
      <formula>INT($D$5)=D23</formula>
    </cfRule>
  </conditionalFormatting>
  <conditionalFormatting sqref="D23:D23">
    <cfRule type="expression" dxfId="47" priority="48">
      <formula>MONTH(D23)&lt;&gt;$D$6</formula>
    </cfRule>
  </conditionalFormatting>
  <conditionalFormatting sqref="E26:E26">
    <cfRule type="expression" dxfId="48" priority="49">
      <formula>INT($D$5)=E23</formula>
    </cfRule>
  </conditionalFormatting>
  <conditionalFormatting sqref="E23:E23">
    <cfRule type="expression" dxfId="49" priority="50">
      <formula>MONTH(E23)&lt;&gt;$D$6</formula>
    </cfRule>
  </conditionalFormatting>
  <conditionalFormatting sqref="F26:F26">
    <cfRule type="expression" dxfId="50" priority="51">
      <formula>INT($D$5)=F23</formula>
    </cfRule>
  </conditionalFormatting>
  <conditionalFormatting sqref="F23:F23">
    <cfRule type="expression" dxfId="51" priority="52">
      <formula>MONTH(F23)&lt;&gt;$D$6</formula>
    </cfRule>
  </conditionalFormatting>
  <conditionalFormatting sqref="G26:G26">
    <cfRule type="expression" dxfId="52" priority="53">
      <formula>INT($D$5)=G23</formula>
    </cfRule>
  </conditionalFormatting>
  <conditionalFormatting sqref="G23:G23">
    <cfRule type="expression" dxfId="53" priority="54">
      <formula>MONTH(G23)&lt;&gt;$D$6</formula>
    </cfRule>
  </conditionalFormatting>
  <conditionalFormatting sqref="H26:H26">
    <cfRule type="expression" dxfId="54" priority="55">
      <formula>INT($D$5)=H23</formula>
    </cfRule>
  </conditionalFormatting>
  <conditionalFormatting sqref="H23:H23">
    <cfRule type="expression" dxfId="55" priority="56">
      <formula>MONTH(H23)&lt;&gt;$D$6</formula>
    </cfRule>
  </conditionalFormatting>
  <conditionalFormatting sqref="B30:B30">
    <cfRule type="expression" dxfId="56" priority="57">
      <formula>INT($D$5)=B27</formula>
    </cfRule>
  </conditionalFormatting>
  <conditionalFormatting sqref="B27:B27">
    <cfRule type="expression" dxfId="57" priority="58">
      <formula>MONTH(B27)&lt;&gt;$D$6</formula>
    </cfRule>
  </conditionalFormatting>
  <conditionalFormatting sqref="C30:C30">
    <cfRule type="expression" dxfId="58" priority="59">
      <formula>INT($D$5)=C27</formula>
    </cfRule>
  </conditionalFormatting>
  <conditionalFormatting sqref="C27:C27">
    <cfRule type="expression" dxfId="59" priority="60">
      <formula>MONTH(C27)&lt;&gt;$D$6</formula>
    </cfRule>
  </conditionalFormatting>
  <conditionalFormatting sqref="D30:D30">
    <cfRule type="expression" dxfId="60" priority="61">
      <formula>INT($D$5)=D27</formula>
    </cfRule>
  </conditionalFormatting>
  <conditionalFormatting sqref="D27:D27">
    <cfRule type="expression" dxfId="61" priority="62">
      <formula>MONTH(D27)&lt;&gt;$D$6</formula>
    </cfRule>
  </conditionalFormatting>
  <conditionalFormatting sqref="E30:E30">
    <cfRule type="expression" dxfId="62" priority="63">
      <formula>INT($D$5)=E27</formula>
    </cfRule>
  </conditionalFormatting>
  <conditionalFormatting sqref="E27:E27">
    <cfRule type="expression" dxfId="63" priority="64">
      <formula>MONTH(E27)&lt;&gt;$D$6</formula>
    </cfRule>
  </conditionalFormatting>
  <conditionalFormatting sqref="F30:F30">
    <cfRule type="expression" dxfId="64" priority="65">
      <formula>INT($D$5)=F27</formula>
    </cfRule>
  </conditionalFormatting>
  <conditionalFormatting sqref="F27:F27">
    <cfRule type="expression" dxfId="65" priority="66">
      <formula>MONTH(F27)&lt;&gt;$D$6</formula>
    </cfRule>
  </conditionalFormatting>
  <conditionalFormatting sqref="G30:G30">
    <cfRule type="expression" dxfId="66" priority="67">
      <formula>INT($D$5)=G27</formula>
    </cfRule>
  </conditionalFormatting>
  <conditionalFormatting sqref="G27:G27">
    <cfRule type="expression" dxfId="67" priority="68">
      <formula>MONTH(G27)&lt;&gt;$D$6</formula>
    </cfRule>
  </conditionalFormatting>
  <conditionalFormatting sqref="H30:H30">
    <cfRule type="expression" dxfId="68" priority="69">
      <formula>INT($D$5)=H27</formula>
    </cfRule>
  </conditionalFormatting>
  <conditionalFormatting sqref="H27:H27">
    <cfRule type="expression" dxfId="69" priority="70">
      <formula>MONTH(H27)&lt;&gt;$D$6</formula>
    </cfRule>
  </conditionalFormatting>
  <conditionalFormatting sqref="B34:B34">
    <cfRule type="expression" dxfId="70" priority="71">
      <formula>INT($D$5)=B31</formula>
    </cfRule>
  </conditionalFormatting>
  <conditionalFormatting sqref="B31:B31">
    <cfRule type="expression" dxfId="71" priority="72">
      <formula>MONTH(B31)&lt;&gt;$D$6</formula>
    </cfRule>
  </conditionalFormatting>
  <conditionalFormatting sqref="C34:C34">
    <cfRule type="expression" dxfId="72" priority="73">
      <formula>INT($D$5)=C31</formula>
    </cfRule>
  </conditionalFormatting>
  <conditionalFormatting sqref="C31:C31">
    <cfRule type="expression" dxfId="73" priority="74">
      <formula>MONTH(C31)&lt;&gt;$D$6</formula>
    </cfRule>
  </conditionalFormatting>
  <conditionalFormatting sqref="D34:D34">
    <cfRule type="expression" dxfId="74" priority="75">
      <formula>INT($D$5)=D31</formula>
    </cfRule>
  </conditionalFormatting>
  <conditionalFormatting sqref="D31:D31">
    <cfRule type="expression" dxfId="75" priority="76">
      <formula>MONTH(D31)&lt;&gt;$D$6</formula>
    </cfRule>
  </conditionalFormatting>
  <conditionalFormatting sqref="E34:E34">
    <cfRule type="expression" dxfId="76" priority="77">
      <formula>INT($D$5)=E31</formula>
    </cfRule>
  </conditionalFormatting>
  <conditionalFormatting sqref="E31:E31">
    <cfRule type="expression" dxfId="77" priority="78">
      <formula>MONTH(E31)&lt;&gt;$D$6</formula>
    </cfRule>
  </conditionalFormatting>
  <conditionalFormatting sqref="F34:F34">
    <cfRule type="expression" dxfId="78" priority="79">
      <formula>INT($D$5)=F31</formula>
    </cfRule>
  </conditionalFormatting>
  <conditionalFormatting sqref="F31:F31">
    <cfRule type="expression" dxfId="79" priority="80">
      <formula>MONTH(F31)&lt;&gt;$D$6</formula>
    </cfRule>
  </conditionalFormatting>
  <conditionalFormatting sqref="G34:G34">
    <cfRule type="expression" dxfId="80" priority="81">
      <formula>INT($D$5)=G31</formula>
    </cfRule>
  </conditionalFormatting>
  <conditionalFormatting sqref="G31:G31">
    <cfRule type="expression" dxfId="81" priority="82">
      <formula>MONTH(G31)&lt;&gt;$D$6</formula>
    </cfRule>
  </conditionalFormatting>
  <conditionalFormatting sqref="H34:H34">
    <cfRule type="expression" dxfId="82" priority="83">
      <formula>INT($D$5)=H31</formula>
    </cfRule>
  </conditionalFormatting>
  <conditionalFormatting sqref="H31:H31">
    <cfRule type="expression" dxfId="83" priority="84">
      <formula>MONTH(H31)&lt;&gt;$D$6</formula>
    </cfRule>
  </conditionalFormatting>
  <dataValidations count="1">
    <dataValidation type="whole" operator="between" sqref="D6">
      <formula1>1</formula1>
      <formula2>12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6" max="16" width="3" hidden="0" customWidth="1"/>
    <col min="2" max="2" width="12" hidden="0" customWidth="1"/>
    <col min="3" max="3" width="35" hidden="0" customWidth="1"/>
    <col min="4" max="4" width="20" hidden="0" customWidth="1"/>
    <col min="5" max="5" width="17" hidden="0" customWidth="1"/>
    <col min="6" max="6" width="16" hidden="0" customWidth="1"/>
    <col min="7" max="7" width="15" hidden="0" customWidth="1"/>
    <col min="8" max="8" width="23" hidden="0" customWidth="1"/>
    <col min="9" max="9" width="23" hidden="0" customWidth="1"/>
    <col min="10" max="10" width="23" hidden="0" customWidth="1"/>
    <col min="11" max="11" width="23" hidden="0" customWidth="1"/>
    <col min="12" max="12" width="18" hidden="0" customWidth="1"/>
    <col min="13" max="13" width="20" hidden="0" customWidth="1"/>
    <col min="14" max="14" width="14" hidden="0" customWidth="1"/>
    <col min="15" max="15" width="3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8" customHeight="1">
      <c r="A2" s="3"/>
      <c r="B2" s="4" t="str">
        <v>Cutover runbook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2" customHeight="1">
      <c r="A3" s="3"/>
      <c r="B3" s="5" t="str">
        <v>100 steps. Offsets are elapsed minutes from launch (negative = before). Dependencies are recorded, not automatically scheduled.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5" customHeight="1">
      <c r="A5" s="3"/>
      <c r="B5" s="3" t="str">
        <v>Launch date and time</v>
      </c>
      <c r="C5" s="3"/>
      <c r="D5" s="22" t="n">
        <f>Calendar!D5</f>
        <v>46346.91666666667</v>
      </c>
      <c r="E5" s="3"/>
      <c r="F5" s="3" t="str">
        <v>Overdue unfinished steps</v>
      </c>
      <c r="G5" s="3"/>
      <c r="H5" s="3"/>
      <c r="I5" s="3" t="n">
        <f>COUNTIFS(M10:M109,"Overdue")</f>
        <v>0</v>
      </c>
      <c r="J5" s="3"/>
      <c r="K5" s="3"/>
      <c r="L5" s="3"/>
      <c r="M5" s="3"/>
      <c r="N5" s="3"/>
      <c r="O5" s="3"/>
      <c r="P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5" customHeight="1">
      <c r="A7" s="3"/>
      <c r="B7" s="3" t="str">
        <v>Enter actual dates AND times. Complete steps need an actual finish. Blank unused rows stay out of the calendar.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44" customHeight="1">
      <c r="A9" s="3"/>
      <c r="B9" s="24" t="str">
        <v>Step ID</v>
      </c>
      <c r="C9" s="24" t="str">
        <v>Activity</v>
      </c>
      <c r="D9" s="24" t="str">
        <v>Owner</v>
      </c>
      <c r="E9" s="24" t="str">
        <v>Depends on ID</v>
      </c>
      <c r="F9" s="24" t="str">
        <v>Offset (min)</v>
      </c>
      <c r="G9" s="24" t="str">
        <v>Duration (min)</v>
      </c>
      <c r="H9" s="24" t="str">
        <v>Planned start</v>
      </c>
      <c r="I9" s="24" t="str">
        <v>Planned finish</v>
      </c>
      <c r="J9" s="24" t="str">
        <v>Actual start</v>
      </c>
      <c r="K9" s="24" t="str">
        <v>Actual finish</v>
      </c>
      <c r="L9" s="24" t="str">
        <v>Status</v>
      </c>
      <c r="M9" s="24" t="str">
        <v>Timing flag</v>
      </c>
      <c r="N9" s="24" t="str">
        <v>Rollback ID</v>
      </c>
      <c r="O9" s="24" t="str">
        <v>Evidence / notes</v>
      </c>
      <c r="P9" s="3"/>
    </row>
    <row r="10" ht="43" customHeight="1">
      <c r="A10" s="3"/>
      <c r="B10" s="27" t="str">
        <v>C01</v>
      </c>
      <c r="C10" s="27" t="str">
        <v>Open cutover bridge</v>
      </c>
      <c r="D10" s="27" t="str">
        <v>Cutover lead</v>
      </c>
      <c r="E10" s="27" t="str"/>
      <c r="F10" s="27" t="n">
        <v>-120</v>
      </c>
      <c r="G10" s="27" t="n">
        <v>15</v>
      </c>
      <c r="H10" s="34" t="n">
        <f>IF(C10="","",IF(NOT(ISNUMBER(F10)),"",Calendar!$D$5+F10/1440))</f>
        <v>46346.833333333336</v>
      </c>
      <c r="I10" s="34" t="n">
        <f>IF(OR(C10="",H10="",NOT(ISNUMBER(G10))),"",H10+G10/1440)</f>
        <v>46346.84375</v>
      </c>
      <c r="J10" s="32"/>
      <c r="K10" s="32"/>
      <c r="L10" s="27" t="str">
        <v>Not started</v>
      </c>
      <c r="M10" s="35" t="str">
        <f>IF(C10="","",IF(L10="Cancelled","Cancelled",IF(OR(D10="",NOT(ISNUMBER(F10)),NOT(ISNUMBER(G10)),L10=""),"Missing inputs",IF(L10="Complete",IF(K10="","Add actual finish",IF(K10&gt;I10,"Completed late","Complete")),IF(L10="Blocked","Blocked",IF(Calendar!$H$6&gt;I10,"Overdue","On plan"))))))</f>
        <v>On plan</v>
      </c>
      <c r="N10" s="27" t="str"/>
      <c r="O10" s="27" t="str">
        <v>Confirm contacts and escalation route</v>
      </c>
      <c r="P10" s="3"/>
    </row>
    <row r="11" ht="43" customHeight="1">
      <c r="A11" s="3"/>
      <c r="B11" s="31" t="str">
        <v>C02</v>
      </c>
      <c r="C11" s="31" t="str">
        <v>Confirm go/no-go decision</v>
      </c>
      <c r="D11" s="31" t="str">
        <v>Sponsor</v>
      </c>
      <c r="E11" s="31" t="str">
        <v>C01</v>
      </c>
      <c r="F11" s="31" t="n">
        <v>-105</v>
      </c>
      <c r="G11" s="31" t="n">
        <v>15</v>
      </c>
      <c r="H11" s="34" t="n">
        <f>IF(C11="","",IF(NOT(ISNUMBER(F11)),"",Calendar!$D$5+F11/1440))</f>
        <v>46346.84375000001</v>
      </c>
      <c r="I11" s="34" t="n">
        <f>IF(OR(C11="",H11="",NOT(ISNUMBER(G11))),"",H11+G11/1440)</f>
        <v>46346.85416666667</v>
      </c>
      <c r="J11" s="33"/>
      <c r="K11" s="33"/>
      <c r="L11" s="31" t="str">
        <v>Not started</v>
      </c>
      <c r="M11" s="35" t="str">
        <f>IF(C11="","",IF(L11="Cancelled","Cancelled",IF(OR(D11="",NOT(ISNUMBER(F11)),NOT(ISNUMBER(G11)),L11=""),"Missing inputs",IF(L11="Complete",IF(K11="","Add actual finish",IF(K11&gt;I11,"Completed late","Complete")),IF(L11="Blocked","Blocked",IF(Calendar!$H$6&gt;I11,"Overdue","On plan"))))))</f>
        <v>On plan</v>
      </c>
      <c r="N11" s="31" t="str"/>
      <c r="O11" s="31" t="str">
        <v>Record decision in Readiness</v>
      </c>
      <c r="P11" s="3"/>
    </row>
    <row r="12" ht="43" customHeight="1">
      <c r="A12" s="3"/>
      <c r="B12" s="27" t="str">
        <v>C03</v>
      </c>
      <c r="C12" s="27" t="str">
        <v>Freeze changes and notify users</v>
      </c>
      <c r="D12" s="27" t="str">
        <v>Comms lead</v>
      </c>
      <c r="E12" s="27" t="str">
        <v>C02</v>
      </c>
      <c r="F12" s="27" t="n">
        <v>-90</v>
      </c>
      <c r="G12" s="27" t="n">
        <v>15</v>
      </c>
      <c r="H12" s="34" t="n">
        <f>IF(C12="","",IF(NOT(ISNUMBER(F12)),"",Calendar!$D$5+F12/1440))</f>
        <v>46346.85416666667</v>
      </c>
      <c r="I12" s="34" t="n">
        <f>IF(OR(C12="",H12="",NOT(ISNUMBER(G12))),"",H12+G12/1440)</f>
        <v>46346.864583333336</v>
      </c>
      <c r="J12" s="32"/>
      <c r="K12" s="32"/>
      <c r="L12" s="27" t="str">
        <v>Not started</v>
      </c>
      <c r="M12" s="35" t="str">
        <f>IF(C12="","",IF(L12="Cancelled","Cancelled",IF(OR(D12="",NOT(ISNUMBER(F12)),NOT(ISNUMBER(G12)),L12=""),"Missing inputs",IF(L12="Complete",IF(K12="","Add actual finish",IF(K12&gt;I12,"Completed late","Complete")),IF(L12="Blocked","Blocked",IF(Calendar!$H$6&gt;I12,"Overdue","On plan"))))))</f>
        <v>On plan</v>
      </c>
      <c r="N12" s="27" t="str"/>
      <c r="O12" s="27" t="str">
        <v>Confirm maintenance window</v>
      </c>
      <c r="P12" s="3"/>
    </row>
    <row r="13" ht="43" customHeight="1">
      <c r="A13" s="3"/>
      <c r="B13" s="31" t="str">
        <v>C04</v>
      </c>
      <c r="C13" s="31" t="str">
        <v>Take and verify backup</v>
      </c>
      <c r="D13" s="31" t="str">
        <v>Operations</v>
      </c>
      <c r="E13" s="31" t="str">
        <v>C03</v>
      </c>
      <c r="F13" s="31" t="n">
        <v>-75</v>
      </c>
      <c r="G13" s="31" t="n">
        <v>30</v>
      </c>
      <c r="H13" s="34" t="n">
        <f>IF(C13="","",IF(NOT(ISNUMBER(F13)),"",Calendar!$D$5+F13/1440))</f>
        <v>46346.864583333336</v>
      </c>
      <c r="I13" s="34" t="n">
        <f>IF(OR(C13="",H13="",NOT(ISNUMBER(G13))),"",H13+G13/1440)</f>
        <v>46346.88541666667</v>
      </c>
      <c r="J13" s="33"/>
      <c r="K13" s="33"/>
      <c r="L13" s="31" t="str">
        <v>Not started</v>
      </c>
      <c r="M13" s="35" t="str">
        <f>IF(C13="","",IF(L13="Cancelled","Cancelled",IF(OR(D13="",NOT(ISNUMBER(F13)),NOT(ISNUMBER(G13)),L13=""),"Missing inputs",IF(L13="Complete",IF(K13="","Add actual finish",IF(K13&gt;I13,"Completed late","Complete")),IF(L13="Blocked","Blocked",IF(Calendar!$H$6&gt;I13,"Overdue","On plan"))))))</f>
        <v>On plan</v>
      </c>
      <c r="N13" s="31" t="str">
        <v>R01</v>
      </c>
      <c r="O13" s="31" t="str">
        <v>Retain restore point</v>
      </c>
      <c r="P13" s="3"/>
    </row>
    <row r="14" ht="43" customHeight="1">
      <c r="A14" s="3"/>
      <c r="B14" s="27" t="str">
        <v>C05</v>
      </c>
      <c r="C14" s="27" t="str">
        <v>Deploy release</v>
      </c>
      <c r="D14" s="27" t="str">
        <v>Release lead</v>
      </c>
      <c r="E14" s="27" t="str">
        <v>C04</v>
      </c>
      <c r="F14" s="27" t="n">
        <v>-45</v>
      </c>
      <c r="G14" s="27" t="n">
        <v>30</v>
      </c>
      <c r="H14" s="34" t="n">
        <f>IF(C14="","",IF(NOT(ISNUMBER(F14)),"",Calendar!$D$5+F14/1440))</f>
        <v>46346.88541666667</v>
      </c>
      <c r="I14" s="34" t="n">
        <f>IF(OR(C14="",H14="",NOT(ISNUMBER(G14))),"",H14+G14/1440)</f>
        <v>46346.90625000001</v>
      </c>
      <c r="J14" s="32"/>
      <c r="K14" s="32"/>
      <c r="L14" s="27" t="str">
        <v>Not started</v>
      </c>
      <c r="M14" s="35" t="str">
        <f>IF(C14="","",IF(L14="Cancelled","Cancelled",IF(OR(D14="",NOT(ISNUMBER(F14)),NOT(ISNUMBER(G14)),L14=""),"Missing inputs",IF(L14="Complete",IF(K14="","Add actual finish",IF(K14&gt;I14,"Completed late","Complete")),IF(L14="Blocked","Blocked",IF(Calendar!$H$6&gt;I14,"Overdue","On plan"))))))</f>
        <v>On plan</v>
      </c>
      <c r="N14" s="27" t="str">
        <v>R02</v>
      </c>
      <c r="O14" s="27" t="str">
        <v>Record release version</v>
      </c>
      <c r="P14" s="3"/>
    </row>
    <row r="15" ht="43" customHeight="1">
      <c r="A15" s="3"/>
      <c r="B15" s="31" t="str">
        <v>C06</v>
      </c>
      <c r="C15" s="31" t="str">
        <v>Run smoke tests</v>
      </c>
      <c r="D15" s="31" t="str">
        <v>Test lead</v>
      </c>
      <c r="E15" s="31" t="str">
        <v>C05</v>
      </c>
      <c r="F15" s="31" t="n">
        <v>-15</v>
      </c>
      <c r="G15" s="31" t="n">
        <v>15</v>
      </c>
      <c r="H15" s="34" t="n">
        <f>IF(C15="","",IF(NOT(ISNUMBER(F15)),"",Calendar!$D$5+F15/1440))</f>
        <v>46346.90625000001</v>
      </c>
      <c r="I15" s="34" t="n">
        <f>IF(OR(C15="",H15="",NOT(ISNUMBER(G15))),"",H15+G15/1440)</f>
        <v>46346.91666666667</v>
      </c>
      <c r="J15" s="33"/>
      <c r="K15" s="33"/>
      <c r="L15" s="31" t="str">
        <v>Not started</v>
      </c>
      <c r="M15" s="35" t="str">
        <f>IF(C15="","",IF(L15="Cancelled","Cancelled",IF(OR(D15="",NOT(ISNUMBER(F15)),NOT(ISNUMBER(G15)),L15=""),"Missing inputs",IF(L15="Complete",IF(K15="","Add actual finish",IF(K15&gt;I15,"Completed late","Complete")),IF(L15="Blocked","Blocked",IF(Calendar!$H$6&gt;I15,"Overdue","On plan"))))))</f>
        <v>On plan</v>
      </c>
      <c r="N15" s="31" t="str">
        <v>R02</v>
      </c>
      <c r="O15" s="31" t="str">
        <v>Evidence required before opening</v>
      </c>
      <c r="P15" s="3"/>
    </row>
    <row r="16" ht="43" customHeight="1">
      <c r="A16" s="3"/>
      <c r="B16" s="27" t="str">
        <v>C07</v>
      </c>
      <c r="C16" s="27" t="str">
        <v>Open service to users</v>
      </c>
      <c r="D16" s="27" t="str">
        <v>Service owner</v>
      </c>
      <c r="E16" s="27" t="str">
        <v>C06</v>
      </c>
      <c r="F16" s="27" t="n">
        <v>0</v>
      </c>
      <c r="G16" s="27" t="n">
        <v>15</v>
      </c>
      <c r="H16" s="34" t="n">
        <f>IF(C16="","",IF(NOT(ISNUMBER(F16)),"",Calendar!$D$5+F16/1440))</f>
        <v>46346.91666666667</v>
      </c>
      <c r="I16" s="34" t="n">
        <f>IF(OR(C16="",H16="",NOT(ISNUMBER(G16))),"",H16+G16/1440)</f>
        <v>46346.927083333336</v>
      </c>
      <c r="J16" s="32"/>
      <c r="K16" s="32"/>
      <c r="L16" s="27" t="str">
        <v>Not started</v>
      </c>
      <c r="M16" s="35" t="str">
        <f>IF(C16="","",IF(L16="Cancelled","Cancelled",IF(OR(D16="",NOT(ISNUMBER(F16)),NOT(ISNUMBER(G16)),L16=""),"Missing inputs",IF(L16="Complete",IF(K16="","Add actual finish",IF(K16&gt;I16,"Completed late","Complete")),IF(L16="Blocked","Blocked",IF(Calendar!$H$6&gt;I16,"Overdue","On plan"))))))</f>
        <v>On plan</v>
      </c>
      <c r="N16" s="27" t="str">
        <v>R02</v>
      </c>
      <c r="O16" s="27" t="str">
        <v>Launch milestone</v>
      </c>
      <c r="P16" s="3"/>
    </row>
    <row r="17" ht="43" customHeight="1">
      <c r="A17" s="3"/>
      <c r="B17" s="31" t="str">
        <v>C08</v>
      </c>
      <c r="C17" s="31" t="str">
        <v>Monitor critical transactions</v>
      </c>
      <c r="D17" s="31" t="str">
        <v>Operations</v>
      </c>
      <c r="E17" s="31" t="str">
        <v>C07</v>
      </c>
      <c r="F17" s="31" t="n">
        <v>15</v>
      </c>
      <c r="G17" s="31" t="n">
        <v>120</v>
      </c>
      <c r="H17" s="34" t="n">
        <f>IF(C17="","",IF(NOT(ISNUMBER(F17)),"",Calendar!$D$5+F17/1440))</f>
        <v>46346.927083333336</v>
      </c>
      <c r="I17" s="34" t="n">
        <f>IF(OR(C17="",H17="",NOT(ISNUMBER(G17))),"",H17+G17/1440)</f>
        <v>46347.01041666667</v>
      </c>
      <c r="J17" s="33"/>
      <c r="K17" s="33"/>
      <c r="L17" s="31" t="str">
        <v>Not started</v>
      </c>
      <c r="M17" s="35" t="str">
        <f>IF(C17="","",IF(L17="Cancelled","Cancelled",IF(OR(D17="",NOT(ISNUMBER(F17)),NOT(ISNUMBER(G17)),L17=""),"Missing inputs",IF(L17="Complete",IF(K17="","Add actual finish",IF(K17&gt;I17,"Completed late","Complete")),IF(L17="Blocked","Blocked",IF(Calendar!$H$6&gt;I17,"Overdue","On plan"))))))</f>
        <v>On plan</v>
      </c>
      <c r="N17" s="31" t="str">
        <v>R02</v>
      </c>
      <c r="O17" s="31" t="str">
        <v>Check service and business measures</v>
      </c>
      <c r="P17" s="3"/>
    </row>
    <row r="18" ht="43" customHeight="1">
      <c r="A18" s="3"/>
      <c r="B18" s="27" t="str">
        <v>C09</v>
      </c>
      <c r="C18" s="27" t="str">
        <v>Confirm hypercare handover</v>
      </c>
      <c r="D18" s="27" t="str">
        <v>Support lead</v>
      </c>
      <c r="E18" s="27" t="str">
        <v>C08</v>
      </c>
      <c r="F18" s="27" t="n">
        <v>1440</v>
      </c>
      <c r="G18" s="27" t="n">
        <v>30</v>
      </c>
      <c r="H18" s="34" t="n">
        <f>IF(C18="","",IF(NOT(ISNUMBER(F18)),"",Calendar!$D$5+F18/1440))</f>
        <v>46347.91666666667</v>
      </c>
      <c r="I18" s="34" t="n">
        <f>IF(OR(C18="",H18="",NOT(ISNUMBER(G18))),"",H18+G18/1440)</f>
        <v>46347.93750000001</v>
      </c>
      <c r="J18" s="32"/>
      <c r="K18" s="32"/>
      <c r="L18" s="27" t="str">
        <v>Not started</v>
      </c>
      <c r="M18" s="35" t="str">
        <f>IF(C18="","",IF(L18="Cancelled","Cancelled",IF(OR(D18="",NOT(ISNUMBER(F18)),NOT(ISNUMBER(G18)),L18=""),"Missing inputs",IF(L18="Complete",IF(K18="","Add actual finish",IF(K18&gt;I18,"Completed late","Complete")),IF(L18="Blocked","Blocked",IF(Calendar!$H$6&gt;I18,"Overdue","On plan"))))))</f>
        <v>On plan</v>
      </c>
      <c r="N18" s="27" t="str"/>
      <c r="O18" s="27" t="str">
        <v>Agree support ownership</v>
      </c>
      <c r="P18" s="3"/>
    </row>
    <row r="19" ht="43" customHeight="1">
      <c r="A19" s="3"/>
      <c r="B19" s="31"/>
      <c r="C19" s="31"/>
      <c r="D19" s="31"/>
      <c r="E19" s="31"/>
      <c r="F19" s="31"/>
      <c r="G19" s="31"/>
      <c r="H19" s="34" t="str">
        <f>IF(C19="","",IF(NOT(ISNUMBER(F19)),"",Calendar!$D$5+F19/1440))</f>
      </c>
      <c r="I19" s="34" t="str">
        <f>IF(OR(C19="",H19="",NOT(ISNUMBER(G19))),"",H19+G19/1440)</f>
      </c>
      <c r="J19" s="33"/>
      <c r="K19" s="33"/>
      <c r="L19" s="31"/>
      <c r="M19" s="35" t="str">
        <f>IF(C19="","",IF(L19="Cancelled","Cancelled",IF(OR(D19="",NOT(ISNUMBER(F19)),NOT(ISNUMBER(G19)),L19=""),"Missing inputs",IF(L19="Complete",IF(K19="","Add actual finish",IF(K19&gt;I19,"Completed late","Complete")),IF(L19="Blocked","Blocked",IF(Calendar!$H$6&gt;I19,"Overdue","On plan"))))))</f>
      </c>
      <c r="N19" s="31"/>
      <c r="O19" s="31"/>
      <c r="P19" s="3"/>
    </row>
    <row r="20" ht="43" customHeight="1">
      <c r="A20" s="3"/>
      <c r="B20" s="27"/>
      <c r="C20" s="27"/>
      <c r="D20" s="27"/>
      <c r="E20" s="27"/>
      <c r="F20" s="27"/>
      <c r="G20" s="27"/>
      <c r="H20" s="34" t="str">
        <f>IF(C20="","",IF(NOT(ISNUMBER(F20)),"",Calendar!$D$5+F20/1440))</f>
      </c>
      <c r="I20" s="34" t="str">
        <f>IF(OR(C20="",H20="",NOT(ISNUMBER(G20))),"",H20+G20/1440)</f>
      </c>
      <c r="J20" s="32"/>
      <c r="K20" s="32"/>
      <c r="L20" s="27"/>
      <c r="M20" s="35" t="str">
        <f>IF(C20="","",IF(L20="Cancelled","Cancelled",IF(OR(D20="",NOT(ISNUMBER(F20)),NOT(ISNUMBER(G20)),L20=""),"Missing inputs",IF(L20="Complete",IF(K20="","Add actual finish",IF(K20&gt;I20,"Completed late","Complete")),IF(L20="Blocked","Blocked",IF(Calendar!$H$6&gt;I20,"Overdue","On plan"))))))</f>
      </c>
      <c r="N20" s="27"/>
      <c r="O20" s="27"/>
      <c r="P20" s="3"/>
    </row>
    <row r="21" ht="43" customHeight="1">
      <c r="A21" s="3"/>
      <c r="B21" s="31"/>
      <c r="C21" s="31"/>
      <c r="D21" s="31"/>
      <c r="E21" s="31"/>
      <c r="F21" s="31"/>
      <c r="G21" s="31"/>
      <c r="H21" s="34" t="str">
        <f>IF(C21="","",IF(NOT(ISNUMBER(F21)),"",Calendar!$D$5+F21/1440))</f>
      </c>
      <c r="I21" s="34" t="str">
        <f>IF(OR(C21="",H21="",NOT(ISNUMBER(G21))),"",H21+G21/1440)</f>
      </c>
      <c r="J21" s="33"/>
      <c r="K21" s="33"/>
      <c r="L21" s="31"/>
      <c r="M21" s="35" t="str">
        <f>IF(C21="","",IF(L21="Cancelled","Cancelled",IF(OR(D21="",NOT(ISNUMBER(F21)),NOT(ISNUMBER(G21)),L21=""),"Missing inputs",IF(L21="Complete",IF(K21="","Add actual finish",IF(K21&gt;I21,"Completed late","Complete")),IF(L21="Blocked","Blocked",IF(Calendar!$H$6&gt;I21,"Overdue","On plan"))))))</f>
      </c>
      <c r="N21" s="31"/>
      <c r="O21" s="31"/>
      <c r="P21" s="3"/>
    </row>
    <row r="22" ht="43" customHeight="1">
      <c r="A22" s="3"/>
      <c r="B22" s="27"/>
      <c r="C22" s="27"/>
      <c r="D22" s="27"/>
      <c r="E22" s="27"/>
      <c r="F22" s="27"/>
      <c r="G22" s="27"/>
      <c r="H22" s="34" t="str">
        <f>IF(C22="","",IF(NOT(ISNUMBER(F22)),"",Calendar!$D$5+F22/1440))</f>
      </c>
      <c r="I22" s="34" t="str">
        <f>IF(OR(C22="",H22="",NOT(ISNUMBER(G22))),"",H22+G22/1440)</f>
      </c>
      <c r="J22" s="32"/>
      <c r="K22" s="32"/>
      <c r="L22" s="27"/>
      <c r="M22" s="35" t="str">
        <f>IF(C22="","",IF(L22="Cancelled","Cancelled",IF(OR(D22="",NOT(ISNUMBER(F22)),NOT(ISNUMBER(G22)),L22=""),"Missing inputs",IF(L22="Complete",IF(K22="","Add actual finish",IF(K22&gt;I22,"Completed late","Complete")),IF(L22="Blocked","Blocked",IF(Calendar!$H$6&gt;I22,"Overdue","On plan"))))))</f>
      </c>
      <c r="N22" s="27"/>
      <c r="O22" s="27"/>
      <c r="P22" s="3"/>
    </row>
    <row r="23" ht="43" customHeight="1">
      <c r="A23" s="3"/>
      <c r="B23" s="31"/>
      <c r="C23" s="31"/>
      <c r="D23" s="31"/>
      <c r="E23" s="31"/>
      <c r="F23" s="31"/>
      <c r="G23" s="31"/>
      <c r="H23" s="34" t="str">
        <f>IF(C23="","",IF(NOT(ISNUMBER(F23)),"",Calendar!$D$5+F23/1440))</f>
      </c>
      <c r="I23" s="34" t="str">
        <f>IF(OR(C23="",H23="",NOT(ISNUMBER(G23))),"",H23+G23/1440)</f>
      </c>
      <c r="J23" s="33"/>
      <c r="K23" s="33"/>
      <c r="L23" s="31"/>
      <c r="M23" s="35" t="str">
        <f>IF(C23="","",IF(L23="Cancelled","Cancelled",IF(OR(D23="",NOT(ISNUMBER(F23)),NOT(ISNUMBER(G23)),L23=""),"Missing inputs",IF(L23="Complete",IF(K23="","Add actual finish",IF(K23&gt;I23,"Completed late","Complete")),IF(L23="Blocked","Blocked",IF(Calendar!$H$6&gt;I23,"Overdue","On plan"))))))</f>
      </c>
      <c r="N23" s="31"/>
      <c r="O23" s="31"/>
      <c r="P23" s="3"/>
    </row>
    <row r="24" ht="43" customHeight="1">
      <c r="A24" s="3"/>
      <c r="B24" s="27"/>
      <c r="C24" s="27"/>
      <c r="D24" s="27"/>
      <c r="E24" s="27"/>
      <c r="F24" s="27"/>
      <c r="G24" s="27"/>
      <c r="H24" s="34" t="str">
        <f>IF(C24="","",IF(NOT(ISNUMBER(F24)),"",Calendar!$D$5+F24/1440))</f>
      </c>
      <c r="I24" s="34" t="str">
        <f>IF(OR(C24="",H24="",NOT(ISNUMBER(G24))),"",H24+G24/1440)</f>
      </c>
      <c r="J24" s="32"/>
      <c r="K24" s="32"/>
      <c r="L24" s="27"/>
      <c r="M24" s="35" t="str">
        <f>IF(C24="","",IF(L24="Cancelled","Cancelled",IF(OR(D24="",NOT(ISNUMBER(F24)),NOT(ISNUMBER(G24)),L24=""),"Missing inputs",IF(L24="Complete",IF(K24="","Add actual finish",IF(K24&gt;I24,"Completed late","Complete")),IF(L24="Blocked","Blocked",IF(Calendar!$H$6&gt;I24,"Overdue","On plan"))))))</f>
      </c>
      <c r="N24" s="27"/>
      <c r="O24" s="27"/>
      <c r="P24" s="3"/>
    </row>
    <row r="25" ht="43" customHeight="1">
      <c r="A25" s="3"/>
      <c r="B25" s="31"/>
      <c r="C25" s="31"/>
      <c r="D25" s="31"/>
      <c r="E25" s="31"/>
      <c r="F25" s="31"/>
      <c r="G25" s="31"/>
      <c r="H25" s="34" t="str">
        <f>IF(C25="","",IF(NOT(ISNUMBER(F25)),"",Calendar!$D$5+F25/1440))</f>
      </c>
      <c r="I25" s="34" t="str">
        <f>IF(OR(C25="",H25="",NOT(ISNUMBER(G25))),"",H25+G25/1440)</f>
      </c>
      <c r="J25" s="33"/>
      <c r="K25" s="33"/>
      <c r="L25" s="31"/>
      <c r="M25" s="35" t="str">
        <f>IF(C25="","",IF(L25="Cancelled","Cancelled",IF(OR(D25="",NOT(ISNUMBER(F25)),NOT(ISNUMBER(G25)),L25=""),"Missing inputs",IF(L25="Complete",IF(K25="","Add actual finish",IF(K25&gt;I25,"Completed late","Complete")),IF(L25="Blocked","Blocked",IF(Calendar!$H$6&gt;I25,"Overdue","On plan"))))))</f>
      </c>
      <c r="N25" s="31"/>
      <c r="O25" s="31"/>
      <c r="P25" s="3"/>
    </row>
    <row r="26" ht="43" customHeight="1">
      <c r="A26" s="3"/>
      <c r="B26" s="27"/>
      <c r="C26" s="27"/>
      <c r="D26" s="27"/>
      <c r="E26" s="27"/>
      <c r="F26" s="27"/>
      <c r="G26" s="27"/>
      <c r="H26" s="34" t="str">
        <f>IF(C26="","",IF(NOT(ISNUMBER(F26)),"",Calendar!$D$5+F26/1440))</f>
      </c>
      <c r="I26" s="34" t="str">
        <f>IF(OR(C26="",H26="",NOT(ISNUMBER(G26))),"",H26+G26/1440)</f>
      </c>
      <c r="J26" s="32"/>
      <c r="K26" s="32"/>
      <c r="L26" s="27"/>
      <c r="M26" s="35" t="str">
        <f>IF(C26="","",IF(L26="Cancelled","Cancelled",IF(OR(D26="",NOT(ISNUMBER(F26)),NOT(ISNUMBER(G26)),L26=""),"Missing inputs",IF(L26="Complete",IF(K26="","Add actual finish",IF(K26&gt;I26,"Completed late","Complete")),IF(L26="Blocked","Blocked",IF(Calendar!$H$6&gt;I26,"Overdue","On plan"))))))</f>
      </c>
      <c r="N26" s="27"/>
      <c r="O26" s="27"/>
      <c r="P26" s="3"/>
    </row>
    <row r="27" ht="43" customHeight="1">
      <c r="A27" s="3"/>
      <c r="B27" s="31"/>
      <c r="C27" s="31"/>
      <c r="D27" s="31"/>
      <c r="E27" s="31"/>
      <c r="F27" s="31"/>
      <c r="G27" s="31"/>
      <c r="H27" s="34" t="str">
        <f>IF(C27="","",IF(NOT(ISNUMBER(F27)),"",Calendar!$D$5+F27/1440))</f>
      </c>
      <c r="I27" s="34" t="str">
        <f>IF(OR(C27="",H27="",NOT(ISNUMBER(G27))),"",H27+G27/1440)</f>
      </c>
      <c r="J27" s="33"/>
      <c r="K27" s="33"/>
      <c r="L27" s="31"/>
      <c r="M27" s="35" t="str">
        <f>IF(C27="","",IF(L27="Cancelled","Cancelled",IF(OR(D27="",NOT(ISNUMBER(F27)),NOT(ISNUMBER(G27)),L27=""),"Missing inputs",IF(L27="Complete",IF(K27="","Add actual finish",IF(K27&gt;I27,"Completed late","Complete")),IF(L27="Blocked","Blocked",IF(Calendar!$H$6&gt;I27,"Overdue","On plan"))))))</f>
      </c>
      <c r="N27" s="31"/>
      <c r="O27" s="31"/>
      <c r="P27" s="3"/>
    </row>
    <row r="28" ht="43" customHeight="1">
      <c r="A28" s="3"/>
      <c r="B28" s="27"/>
      <c r="C28" s="27"/>
      <c r="D28" s="27"/>
      <c r="E28" s="27"/>
      <c r="F28" s="27"/>
      <c r="G28" s="27"/>
      <c r="H28" s="34" t="str">
        <f>IF(C28="","",IF(NOT(ISNUMBER(F28)),"",Calendar!$D$5+F28/1440))</f>
      </c>
      <c r="I28" s="34" t="str">
        <f>IF(OR(C28="",H28="",NOT(ISNUMBER(G28))),"",H28+G28/1440)</f>
      </c>
      <c r="J28" s="32"/>
      <c r="K28" s="32"/>
      <c r="L28" s="27"/>
      <c r="M28" s="35" t="str">
        <f>IF(C28="","",IF(L28="Cancelled","Cancelled",IF(OR(D28="",NOT(ISNUMBER(F28)),NOT(ISNUMBER(G28)),L28=""),"Missing inputs",IF(L28="Complete",IF(K28="","Add actual finish",IF(K28&gt;I28,"Completed late","Complete")),IF(L28="Blocked","Blocked",IF(Calendar!$H$6&gt;I28,"Overdue","On plan"))))))</f>
      </c>
      <c r="N28" s="27"/>
      <c r="O28" s="27"/>
      <c r="P28" s="3"/>
    </row>
    <row r="29" ht="43" customHeight="1">
      <c r="A29" s="3"/>
      <c r="B29" s="31"/>
      <c r="C29" s="31"/>
      <c r="D29" s="31"/>
      <c r="E29" s="31"/>
      <c r="F29" s="31"/>
      <c r="G29" s="31"/>
      <c r="H29" s="34" t="str">
        <f>IF(C29="","",IF(NOT(ISNUMBER(F29)),"",Calendar!$D$5+F29/1440))</f>
      </c>
      <c r="I29" s="34" t="str">
        <f>IF(OR(C29="",H29="",NOT(ISNUMBER(G29))),"",H29+G29/1440)</f>
      </c>
      <c r="J29" s="33"/>
      <c r="K29" s="33"/>
      <c r="L29" s="31"/>
      <c r="M29" s="35" t="str">
        <f>IF(C29="","",IF(L29="Cancelled","Cancelled",IF(OR(D29="",NOT(ISNUMBER(F29)),NOT(ISNUMBER(G29)),L29=""),"Missing inputs",IF(L29="Complete",IF(K29="","Add actual finish",IF(K29&gt;I29,"Completed late","Complete")),IF(L29="Blocked","Blocked",IF(Calendar!$H$6&gt;I29,"Overdue","On plan"))))))</f>
      </c>
      <c r="N29" s="31"/>
      <c r="O29" s="31"/>
      <c r="P29" s="3"/>
    </row>
    <row r="30" ht="43" customHeight="1">
      <c r="A30" s="3"/>
      <c r="B30" s="27"/>
      <c r="C30" s="27"/>
      <c r="D30" s="27"/>
      <c r="E30" s="27"/>
      <c r="F30" s="27"/>
      <c r="G30" s="27"/>
      <c r="H30" s="34" t="str">
        <f>IF(C30="","",IF(NOT(ISNUMBER(F30)),"",Calendar!$D$5+F30/1440))</f>
      </c>
      <c r="I30" s="34" t="str">
        <f>IF(OR(C30="",H30="",NOT(ISNUMBER(G30))),"",H30+G30/1440)</f>
      </c>
      <c r="J30" s="32"/>
      <c r="K30" s="32"/>
      <c r="L30" s="27"/>
      <c r="M30" s="35" t="str">
        <f>IF(C30="","",IF(L30="Cancelled","Cancelled",IF(OR(D30="",NOT(ISNUMBER(F30)),NOT(ISNUMBER(G30)),L30=""),"Missing inputs",IF(L30="Complete",IF(K30="","Add actual finish",IF(K30&gt;I30,"Completed late","Complete")),IF(L30="Blocked","Blocked",IF(Calendar!$H$6&gt;I30,"Overdue","On plan"))))))</f>
      </c>
      <c r="N30" s="27"/>
      <c r="O30" s="27"/>
      <c r="P30" s="3"/>
    </row>
    <row r="31" ht="43" customHeight="1">
      <c r="A31" s="3"/>
      <c r="B31" s="31"/>
      <c r="C31" s="31"/>
      <c r="D31" s="31"/>
      <c r="E31" s="31"/>
      <c r="F31" s="31"/>
      <c r="G31" s="31"/>
      <c r="H31" s="34" t="str">
        <f>IF(C31="","",IF(NOT(ISNUMBER(F31)),"",Calendar!$D$5+F31/1440))</f>
      </c>
      <c r="I31" s="34" t="str">
        <f>IF(OR(C31="",H31="",NOT(ISNUMBER(G31))),"",H31+G31/1440)</f>
      </c>
      <c r="J31" s="33"/>
      <c r="K31" s="33"/>
      <c r="L31" s="31"/>
      <c r="M31" s="35" t="str">
        <f>IF(C31="","",IF(L31="Cancelled","Cancelled",IF(OR(D31="",NOT(ISNUMBER(F31)),NOT(ISNUMBER(G31)),L31=""),"Missing inputs",IF(L31="Complete",IF(K31="","Add actual finish",IF(K31&gt;I31,"Completed late","Complete")),IF(L31="Blocked","Blocked",IF(Calendar!$H$6&gt;I31,"Overdue","On plan"))))))</f>
      </c>
      <c r="N31" s="31"/>
      <c r="O31" s="31"/>
      <c r="P31" s="3"/>
    </row>
    <row r="32" ht="43" customHeight="1">
      <c r="A32" s="3"/>
      <c r="B32" s="27"/>
      <c r="C32" s="27"/>
      <c r="D32" s="27"/>
      <c r="E32" s="27"/>
      <c r="F32" s="27"/>
      <c r="G32" s="27"/>
      <c r="H32" s="34" t="str">
        <f>IF(C32="","",IF(NOT(ISNUMBER(F32)),"",Calendar!$D$5+F32/1440))</f>
      </c>
      <c r="I32" s="34" t="str">
        <f>IF(OR(C32="",H32="",NOT(ISNUMBER(G32))),"",H32+G32/1440)</f>
      </c>
      <c r="J32" s="32"/>
      <c r="K32" s="32"/>
      <c r="L32" s="27"/>
      <c r="M32" s="35" t="str">
        <f>IF(C32="","",IF(L32="Cancelled","Cancelled",IF(OR(D32="",NOT(ISNUMBER(F32)),NOT(ISNUMBER(G32)),L32=""),"Missing inputs",IF(L32="Complete",IF(K32="","Add actual finish",IF(K32&gt;I32,"Completed late","Complete")),IF(L32="Blocked","Blocked",IF(Calendar!$H$6&gt;I32,"Overdue","On plan"))))))</f>
      </c>
      <c r="N32" s="27"/>
      <c r="O32" s="27"/>
      <c r="P32" s="3"/>
    </row>
    <row r="33" ht="43" customHeight="1">
      <c r="A33" s="3"/>
      <c r="B33" s="31"/>
      <c r="C33" s="31"/>
      <c r="D33" s="31"/>
      <c r="E33" s="31"/>
      <c r="F33" s="31"/>
      <c r="G33" s="31"/>
      <c r="H33" s="34" t="str">
        <f>IF(C33="","",IF(NOT(ISNUMBER(F33)),"",Calendar!$D$5+F33/1440))</f>
      </c>
      <c r="I33" s="34" t="str">
        <f>IF(OR(C33="",H33="",NOT(ISNUMBER(G33))),"",H33+G33/1440)</f>
      </c>
      <c r="J33" s="33"/>
      <c r="K33" s="33"/>
      <c r="L33" s="31"/>
      <c r="M33" s="35" t="str">
        <f>IF(C33="","",IF(L33="Cancelled","Cancelled",IF(OR(D33="",NOT(ISNUMBER(F33)),NOT(ISNUMBER(G33)),L33=""),"Missing inputs",IF(L33="Complete",IF(K33="","Add actual finish",IF(K33&gt;I33,"Completed late","Complete")),IF(L33="Blocked","Blocked",IF(Calendar!$H$6&gt;I33,"Overdue","On plan"))))))</f>
      </c>
      <c r="N33" s="31"/>
      <c r="O33" s="31"/>
      <c r="P33" s="3"/>
    </row>
    <row r="34" ht="43" customHeight="1">
      <c r="A34" s="3"/>
      <c r="B34" s="27"/>
      <c r="C34" s="27"/>
      <c r="D34" s="27"/>
      <c r="E34" s="27"/>
      <c r="F34" s="27"/>
      <c r="G34" s="27"/>
      <c r="H34" s="34" t="str">
        <f>IF(C34="","",IF(NOT(ISNUMBER(F34)),"",Calendar!$D$5+F34/1440))</f>
      </c>
      <c r="I34" s="34" t="str">
        <f>IF(OR(C34="",H34="",NOT(ISNUMBER(G34))),"",H34+G34/1440)</f>
      </c>
      <c r="J34" s="32"/>
      <c r="K34" s="32"/>
      <c r="L34" s="27"/>
      <c r="M34" s="35" t="str">
        <f>IF(C34="","",IF(L34="Cancelled","Cancelled",IF(OR(D34="",NOT(ISNUMBER(F34)),NOT(ISNUMBER(G34)),L34=""),"Missing inputs",IF(L34="Complete",IF(K34="","Add actual finish",IF(K34&gt;I34,"Completed late","Complete")),IF(L34="Blocked","Blocked",IF(Calendar!$H$6&gt;I34,"Overdue","On plan"))))))</f>
      </c>
      <c r="N34" s="27"/>
      <c r="O34" s="27"/>
      <c r="P34" s="3"/>
    </row>
    <row r="35" ht="43" customHeight="1">
      <c r="A35" s="3"/>
      <c r="B35" s="31"/>
      <c r="C35" s="31"/>
      <c r="D35" s="31"/>
      <c r="E35" s="31"/>
      <c r="F35" s="31"/>
      <c r="G35" s="31"/>
      <c r="H35" s="34" t="str">
        <f>IF(C35="","",IF(NOT(ISNUMBER(F35)),"",Calendar!$D$5+F35/1440))</f>
      </c>
      <c r="I35" s="34" t="str">
        <f>IF(OR(C35="",H35="",NOT(ISNUMBER(G35))),"",H35+G35/1440)</f>
      </c>
      <c r="J35" s="33"/>
      <c r="K35" s="33"/>
      <c r="L35" s="31"/>
      <c r="M35" s="35" t="str">
        <f>IF(C35="","",IF(L35="Cancelled","Cancelled",IF(OR(D35="",NOT(ISNUMBER(F35)),NOT(ISNUMBER(G35)),L35=""),"Missing inputs",IF(L35="Complete",IF(K35="","Add actual finish",IF(K35&gt;I35,"Completed late","Complete")),IF(L35="Blocked","Blocked",IF(Calendar!$H$6&gt;I35,"Overdue","On plan"))))))</f>
      </c>
      <c r="N35" s="31"/>
      <c r="O35" s="31"/>
      <c r="P35" s="3"/>
    </row>
    <row r="36" ht="43" customHeight="1">
      <c r="A36" s="3"/>
      <c r="B36" s="27"/>
      <c r="C36" s="27"/>
      <c r="D36" s="27"/>
      <c r="E36" s="27"/>
      <c r="F36" s="27"/>
      <c r="G36" s="27"/>
      <c r="H36" s="34" t="str">
        <f>IF(C36="","",IF(NOT(ISNUMBER(F36)),"",Calendar!$D$5+F36/1440))</f>
      </c>
      <c r="I36" s="34" t="str">
        <f>IF(OR(C36="",H36="",NOT(ISNUMBER(G36))),"",H36+G36/1440)</f>
      </c>
      <c r="J36" s="32"/>
      <c r="K36" s="32"/>
      <c r="L36" s="27"/>
      <c r="M36" s="35" t="str">
        <f>IF(C36="","",IF(L36="Cancelled","Cancelled",IF(OR(D36="",NOT(ISNUMBER(F36)),NOT(ISNUMBER(G36)),L36=""),"Missing inputs",IF(L36="Complete",IF(K36="","Add actual finish",IF(K36&gt;I36,"Completed late","Complete")),IF(L36="Blocked","Blocked",IF(Calendar!$H$6&gt;I36,"Overdue","On plan"))))))</f>
      </c>
      <c r="N36" s="27"/>
      <c r="O36" s="27"/>
      <c r="P36" s="3"/>
    </row>
    <row r="37" ht="43" customHeight="1">
      <c r="A37" s="3"/>
      <c r="B37" s="31"/>
      <c r="C37" s="31"/>
      <c r="D37" s="31"/>
      <c r="E37" s="31"/>
      <c r="F37" s="31"/>
      <c r="G37" s="31"/>
      <c r="H37" s="34" t="str">
        <f>IF(C37="","",IF(NOT(ISNUMBER(F37)),"",Calendar!$D$5+F37/1440))</f>
      </c>
      <c r="I37" s="34" t="str">
        <f>IF(OR(C37="",H37="",NOT(ISNUMBER(G37))),"",H37+G37/1440)</f>
      </c>
      <c r="J37" s="33"/>
      <c r="K37" s="33"/>
      <c r="L37" s="31"/>
      <c r="M37" s="35" t="str">
        <f>IF(C37="","",IF(L37="Cancelled","Cancelled",IF(OR(D37="",NOT(ISNUMBER(F37)),NOT(ISNUMBER(G37)),L37=""),"Missing inputs",IF(L37="Complete",IF(K37="","Add actual finish",IF(K37&gt;I37,"Completed late","Complete")),IF(L37="Blocked","Blocked",IF(Calendar!$H$6&gt;I37,"Overdue","On plan"))))))</f>
      </c>
      <c r="N37" s="31"/>
      <c r="O37" s="31"/>
      <c r="P37" s="3"/>
    </row>
    <row r="38" ht="43" customHeight="1">
      <c r="A38" s="3"/>
      <c r="B38" s="27"/>
      <c r="C38" s="27"/>
      <c r="D38" s="27"/>
      <c r="E38" s="27"/>
      <c r="F38" s="27"/>
      <c r="G38" s="27"/>
      <c r="H38" s="34" t="str">
        <f>IF(C38="","",IF(NOT(ISNUMBER(F38)),"",Calendar!$D$5+F38/1440))</f>
      </c>
      <c r="I38" s="34" t="str">
        <f>IF(OR(C38="",H38="",NOT(ISNUMBER(G38))),"",H38+G38/1440)</f>
      </c>
      <c r="J38" s="32"/>
      <c r="K38" s="32"/>
      <c r="L38" s="27"/>
      <c r="M38" s="35" t="str">
        <f>IF(C38="","",IF(L38="Cancelled","Cancelled",IF(OR(D38="",NOT(ISNUMBER(F38)),NOT(ISNUMBER(G38)),L38=""),"Missing inputs",IF(L38="Complete",IF(K38="","Add actual finish",IF(K38&gt;I38,"Completed late","Complete")),IF(L38="Blocked","Blocked",IF(Calendar!$H$6&gt;I38,"Overdue","On plan"))))))</f>
      </c>
      <c r="N38" s="27"/>
      <c r="O38" s="27"/>
      <c r="P38" s="3"/>
    </row>
    <row r="39" ht="43" customHeight="1">
      <c r="A39" s="3"/>
      <c r="B39" s="31"/>
      <c r="C39" s="31"/>
      <c r="D39" s="31"/>
      <c r="E39" s="31"/>
      <c r="F39" s="31"/>
      <c r="G39" s="31"/>
      <c r="H39" s="34" t="str">
        <f>IF(C39="","",IF(NOT(ISNUMBER(F39)),"",Calendar!$D$5+F39/1440))</f>
      </c>
      <c r="I39" s="34" t="str">
        <f>IF(OR(C39="",H39="",NOT(ISNUMBER(G39))),"",H39+G39/1440)</f>
      </c>
      <c r="J39" s="33"/>
      <c r="K39" s="33"/>
      <c r="L39" s="31"/>
      <c r="M39" s="35" t="str">
        <f>IF(C39="","",IF(L39="Cancelled","Cancelled",IF(OR(D39="",NOT(ISNUMBER(F39)),NOT(ISNUMBER(G39)),L39=""),"Missing inputs",IF(L39="Complete",IF(K39="","Add actual finish",IF(K39&gt;I39,"Completed late","Complete")),IF(L39="Blocked","Blocked",IF(Calendar!$H$6&gt;I39,"Overdue","On plan"))))))</f>
      </c>
      <c r="N39" s="31"/>
      <c r="O39" s="31"/>
      <c r="P39" s="3"/>
    </row>
    <row r="40" ht="43" customHeight="1">
      <c r="A40" s="3"/>
      <c r="B40" s="27"/>
      <c r="C40" s="27"/>
      <c r="D40" s="27"/>
      <c r="E40" s="27"/>
      <c r="F40" s="27"/>
      <c r="G40" s="27"/>
      <c r="H40" s="34" t="str">
        <f>IF(C40="","",IF(NOT(ISNUMBER(F40)),"",Calendar!$D$5+F40/1440))</f>
      </c>
      <c r="I40" s="34" t="str">
        <f>IF(OR(C40="",H40="",NOT(ISNUMBER(G40))),"",H40+G40/1440)</f>
      </c>
      <c r="J40" s="32"/>
      <c r="K40" s="32"/>
      <c r="L40" s="27"/>
      <c r="M40" s="35" t="str">
        <f>IF(C40="","",IF(L40="Cancelled","Cancelled",IF(OR(D40="",NOT(ISNUMBER(F40)),NOT(ISNUMBER(G40)),L40=""),"Missing inputs",IF(L40="Complete",IF(K40="","Add actual finish",IF(K40&gt;I40,"Completed late","Complete")),IF(L40="Blocked","Blocked",IF(Calendar!$H$6&gt;I40,"Overdue","On plan"))))))</f>
      </c>
      <c r="N40" s="27"/>
      <c r="O40" s="27"/>
      <c r="P40" s="3"/>
    </row>
    <row r="41" ht="43" customHeight="1">
      <c r="A41" s="3"/>
      <c r="B41" s="31"/>
      <c r="C41" s="31"/>
      <c r="D41" s="31"/>
      <c r="E41" s="31"/>
      <c r="F41" s="31"/>
      <c r="G41" s="31"/>
      <c r="H41" s="34" t="str">
        <f>IF(C41="","",IF(NOT(ISNUMBER(F41)),"",Calendar!$D$5+F41/1440))</f>
      </c>
      <c r="I41" s="34" t="str">
        <f>IF(OR(C41="",H41="",NOT(ISNUMBER(G41))),"",H41+G41/1440)</f>
      </c>
      <c r="J41" s="33"/>
      <c r="K41" s="33"/>
      <c r="L41" s="31"/>
      <c r="M41" s="35" t="str">
        <f>IF(C41="","",IF(L41="Cancelled","Cancelled",IF(OR(D41="",NOT(ISNUMBER(F41)),NOT(ISNUMBER(G41)),L41=""),"Missing inputs",IF(L41="Complete",IF(K41="","Add actual finish",IF(K41&gt;I41,"Completed late","Complete")),IF(L41="Blocked","Blocked",IF(Calendar!$H$6&gt;I41,"Overdue","On plan"))))))</f>
      </c>
      <c r="N41" s="31"/>
      <c r="O41" s="31"/>
      <c r="P41" s="3"/>
    </row>
    <row r="42" ht="43" customHeight="1">
      <c r="A42" s="3"/>
      <c r="B42" s="27"/>
      <c r="C42" s="27"/>
      <c r="D42" s="27"/>
      <c r="E42" s="27"/>
      <c r="F42" s="27"/>
      <c r="G42" s="27"/>
      <c r="H42" s="34" t="str">
        <f>IF(C42="","",IF(NOT(ISNUMBER(F42)),"",Calendar!$D$5+F42/1440))</f>
      </c>
      <c r="I42" s="34" t="str">
        <f>IF(OR(C42="",H42="",NOT(ISNUMBER(G42))),"",H42+G42/1440)</f>
      </c>
      <c r="J42" s="32"/>
      <c r="K42" s="32"/>
      <c r="L42" s="27"/>
      <c r="M42" s="35" t="str">
        <f>IF(C42="","",IF(L42="Cancelled","Cancelled",IF(OR(D42="",NOT(ISNUMBER(F42)),NOT(ISNUMBER(G42)),L42=""),"Missing inputs",IF(L42="Complete",IF(K42="","Add actual finish",IF(K42&gt;I42,"Completed late","Complete")),IF(L42="Blocked","Blocked",IF(Calendar!$H$6&gt;I42,"Overdue","On plan"))))))</f>
      </c>
      <c r="N42" s="27"/>
      <c r="O42" s="27"/>
      <c r="P42" s="3"/>
    </row>
    <row r="43" ht="43" customHeight="1">
      <c r="A43" s="3"/>
      <c r="B43" s="31"/>
      <c r="C43" s="31"/>
      <c r="D43" s="31"/>
      <c r="E43" s="31"/>
      <c r="F43" s="31"/>
      <c r="G43" s="31"/>
      <c r="H43" s="34" t="str">
        <f>IF(C43="","",IF(NOT(ISNUMBER(F43)),"",Calendar!$D$5+F43/1440))</f>
      </c>
      <c r="I43" s="34" t="str">
        <f>IF(OR(C43="",H43="",NOT(ISNUMBER(G43))),"",H43+G43/1440)</f>
      </c>
      <c r="J43" s="33"/>
      <c r="K43" s="33"/>
      <c r="L43" s="31"/>
      <c r="M43" s="35" t="str">
        <f>IF(C43="","",IF(L43="Cancelled","Cancelled",IF(OR(D43="",NOT(ISNUMBER(F43)),NOT(ISNUMBER(G43)),L43=""),"Missing inputs",IF(L43="Complete",IF(K43="","Add actual finish",IF(K43&gt;I43,"Completed late","Complete")),IF(L43="Blocked","Blocked",IF(Calendar!$H$6&gt;I43,"Overdue","On plan"))))))</f>
      </c>
      <c r="N43" s="31"/>
      <c r="O43" s="31"/>
      <c r="P43" s="3"/>
    </row>
    <row r="44" ht="43" customHeight="1">
      <c r="A44" s="3"/>
      <c r="B44" s="27"/>
      <c r="C44" s="27"/>
      <c r="D44" s="27"/>
      <c r="E44" s="27"/>
      <c r="F44" s="27"/>
      <c r="G44" s="27"/>
      <c r="H44" s="34" t="str">
        <f>IF(C44="","",IF(NOT(ISNUMBER(F44)),"",Calendar!$D$5+F44/1440))</f>
      </c>
      <c r="I44" s="34" t="str">
        <f>IF(OR(C44="",H44="",NOT(ISNUMBER(G44))),"",H44+G44/1440)</f>
      </c>
      <c r="J44" s="32"/>
      <c r="K44" s="32"/>
      <c r="L44" s="27"/>
      <c r="M44" s="35" t="str">
        <f>IF(C44="","",IF(L44="Cancelled","Cancelled",IF(OR(D44="",NOT(ISNUMBER(F44)),NOT(ISNUMBER(G44)),L44=""),"Missing inputs",IF(L44="Complete",IF(K44="","Add actual finish",IF(K44&gt;I44,"Completed late","Complete")),IF(L44="Blocked","Blocked",IF(Calendar!$H$6&gt;I44,"Overdue","On plan"))))))</f>
      </c>
      <c r="N44" s="27"/>
      <c r="O44" s="27"/>
      <c r="P44" s="3"/>
    </row>
    <row r="45" ht="43" customHeight="1">
      <c r="A45" s="3"/>
      <c r="B45" s="31"/>
      <c r="C45" s="31"/>
      <c r="D45" s="31"/>
      <c r="E45" s="31"/>
      <c r="F45" s="31"/>
      <c r="G45" s="31"/>
      <c r="H45" s="34" t="str">
        <f>IF(C45="","",IF(NOT(ISNUMBER(F45)),"",Calendar!$D$5+F45/1440))</f>
      </c>
      <c r="I45" s="34" t="str">
        <f>IF(OR(C45="",H45="",NOT(ISNUMBER(G45))),"",H45+G45/1440)</f>
      </c>
      <c r="J45" s="33"/>
      <c r="K45" s="33"/>
      <c r="L45" s="31"/>
      <c r="M45" s="35" t="str">
        <f>IF(C45="","",IF(L45="Cancelled","Cancelled",IF(OR(D45="",NOT(ISNUMBER(F45)),NOT(ISNUMBER(G45)),L45=""),"Missing inputs",IF(L45="Complete",IF(K45="","Add actual finish",IF(K45&gt;I45,"Completed late","Complete")),IF(L45="Blocked","Blocked",IF(Calendar!$H$6&gt;I45,"Overdue","On plan"))))))</f>
      </c>
      <c r="N45" s="31"/>
      <c r="O45" s="31"/>
      <c r="P45" s="3"/>
    </row>
    <row r="46" ht="43" customHeight="1">
      <c r="A46" s="3"/>
      <c r="B46" s="27"/>
      <c r="C46" s="27"/>
      <c r="D46" s="27"/>
      <c r="E46" s="27"/>
      <c r="F46" s="27"/>
      <c r="G46" s="27"/>
      <c r="H46" s="34" t="str">
        <f>IF(C46="","",IF(NOT(ISNUMBER(F46)),"",Calendar!$D$5+F46/1440))</f>
      </c>
      <c r="I46" s="34" t="str">
        <f>IF(OR(C46="",H46="",NOT(ISNUMBER(G46))),"",H46+G46/1440)</f>
      </c>
      <c r="J46" s="32"/>
      <c r="K46" s="32"/>
      <c r="L46" s="27"/>
      <c r="M46" s="35" t="str">
        <f>IF(C46="","",IF(L46="Cancelled","Cancelled",IF(OR(D46="",NOT(ISNUMBER(F46)),NOT(ISNUMBER(G46)),L46=""),"Missing inputs",IF(L46="Complete",IF(K46="","Add actual finish",IF(K46&gt;I46,"Completed late","Complete")),IF(L46="Blocked","Blocked",IF(Calendar!$H$6&gt;I46,"Overdue","On plan"))))))</f>
      </c>
      <c r="N46" s="27"/>
      <c r="O46" s="27"/>
      <c r="P46" s="3"/>
    </row>
    <row r="47" ht="43" customHeight="1">
      <c r="A47" s="3"/>
      <c r="B47" s="31"/>
      <c r="C47" s="31"/>
      <c r="D47" s="31"/>
      <c r="E47" s="31"/>
      <c r="F47" s="31"/>
      <c r="G47" s="31"/>
      <c r="H47" s="34" t="str">
        <f>IF(C47="","",IF(NOT(ISNUMBER(F47)),"",Calendar!$D$5+F47/1440))</f>
      </c>
      <c r="I47" s="34" t="str">
        <f>IF(OR(C47="",H47="",NOT(ISNUMBER(G47))),"",H47+G47/1440)</f>
      </c>
      <c r="J47" s="33"/>
      <c r="K47" s="33"/>
      <c r="L47" s="31"/>
      <c r="M47" s="35" t="str">
        <f>IF(C47="","",IF(L47="Cancelled","Cancelled",IF(OR(D47="",NOT(ISNUMBER(F47)),NOT(ISNUMBER(G47)),L47=""),"Missing inputs",IF(L47="Complete",IF(K47="","Add actual finish",IF(K47&gt;I47,"Completed late","Complete")),IF(L47="Blocked","Blocked",IF(Calendar!$H$6&gt;I47,"Overdue","On plan"))))))</f>
      </c>
      <c r="N47" s="31"/>
      <c r="O47" s="31"/>
      <c r="P47" s="3"/>
    </row>
    <row r="48" ht="43" customHeight="1">
      <c r="A48" s="3"/>
      <c r="B48" s="27"/>
      <c r="C48" s="27"/>
      <c r="D48" s="27"/>
      <c r="E48" s="27"/>
      <c r="F48" s="27"/>
      <c r="G48" s="27"/>
      <c r="H48" s="34" t="str">
        <f>IF(C48="","",IF(NOT(ISNUMBER(F48)),"",Calendar!$D$5+F48/1440))</f>
      </c>
      <c r="I48" s="34" t="str">
        <f>IF(OR(C48="",H48="",NOT(ISNUMBER(G48))),"",H48+G48/1440)</f>
      </c>
      <c r="J48" s="32"/>
      <c r="K48" s="32"/>
      <c r="L48" s="27"/>
      <c r="M48" s="35" t="str">
        <f>IF(C48="","",IF(L48="Cancelled","Cancelled",IF(OR(D48="",NOT(ISNUMBER(F48)),NOT(ISNUMBER(G48)),L48=""),"Missing inputs",IF(L48="Complete",IF(K48="","Add actual finish",IF(K48&gt;I48,"Completed late","Complete")),IF(L48="Blocked","Blocked",IF(Calendar!$H$6&gt;I48,"Overdue","On plan"))))))</f>
      </c>
      <c r="N48" s="27"/>
      <c r="O48" s="27"/>
      <c r="P48" s="3"/>
    </row>
    <row r="49" ht="43" customHeight="1">
      <c r="A49" s="3"/>
      <c r="B49" s="31"/>
      <c r="C49" s="31"/>
      <c r="D49" s="31"/>
      <c r="E49" s="31"/>
      <c r="F49" s="31"/>
      <c r="G49" s="31"/>
      <c r="H49" s="34" t="str">
        <f>IF(C49="","",IF(NOT(ISNUMBER(F49)),"",Calendar!$D$5+F49/1440))</f>
      </c>
      <c r="I49" s="34" t="str">
        <f>IF(OR(C49="",H49="",NOT(ISNUMBER(G49))),"",H49+G49/1440)</f>
      </c>
      <c r="J49" s="33"/>
      <c r="K49" s="33"/>
      <c r="L49" s="31"/>
      <c r="M49" s="35" t="str">
        <f>IF(C49="","",IF(L49="Cancelled","Cancelled",IF(OR(D49="",NOT(ISNUMBER(F49)),NOT(ISNUMBER(G49)),L49=""),"Missing inputs",IF(L49="Complete",IF(K49="","Add actual finish",IF(K49&gt;I49,"Completed late","Complete")),IF(L49="Blocked","Blocked",IF(Calendar!$H$6&gt;I49,"Overdue","On plan"))))))</f>
      </c>
      <c r="N49" s="31"/>
      <c r="O49" s="31"/>
      <c r="P49" s="3"/>
    </row>
    <row r="50" ht="43" customHeight="1">
      <c r="A50" s="3"/>
      <c r="B50" s="27"/>
      <c r="C50" s="27"/>
      <c r="D50" s="27"/>
      <c r="E50" s="27"/>
      <c r="F50" s="27"/>
      <c r="G50" s="27"/>
      <c r="H50" s="34" t="str">
        <f>IF(C50="","",IF(NOT(ISNUMBER(F50)),"",Calendar!$D$5+F50/1440))</f>
      </c>
      <c r="I50" s="34" t="str">
        <f>IF(OR(C50="",H50="",NOT(ISNUMBER(G50))),"",H50+G50/1440)</f>
      </c>
      <c r="J50" s="32"/>
      <c r="K50" s="32"/>
      <c r="L50" s="27"/>
      <c r="M50" s="35" t="str">
        <f>IF(C50="","",IF(L50="Cancelled","Cancelled",IF(OR(D50="",NOT(ISNUMBER(F50)),NOT(ISNUMBER(G50)),L50=""),"Missing inputs",IF(L50="Complete",IF(K50="","Add actual finish",IF(K50&gt;I50,"Completed late","Complete")),IF(L50="Blocked","Blocked",IF(Calendar!$H$6&gt;I50,"Overdue","On plan"))))))</f>
      </c>
      <c r="N50" s="27"/>
      <c r="O50" s="27"/>
      <c r="P50" s="3"/>
    </row>
    <row r="51" ht="43" customHeight="1">
      <c r="A51" s="3"/>
      <c r="B51" s="31"/>
      <c r="C51" s="31"/>
      <c r="D51" s="31"/>
      <c r="E51" s="31"/>
      <c r="F51" s="31"/>
      <c r="G51" s="31"/>
      <c r="H51" s="34" t="str">
        <f>IF(C51="","",IF(NOT(ISNUMBER(F51)),"",Calendar!$D$5+F51/1440))</f>
      </c>
      <c r="I51" s="34" t="str">
        <f>IF(OR(C51="",H51="",NOT(ISNUMBER(G51))),"",H51+G51/1440)</f>
      </c>
      <c r="J51" s="33"/>
      <c r="K51" s="33"/>
      <c r="L51" s="31"/>
      <c r="M51" s="35" t="str">
        <f>IF(C51="","",IF(L51="Cancelled","Cancelled",IF(OR(D51="",NOT(ISNUMBER(F51)),NOT(ISNUMBER(G51)),L51=""),"Missing inputs",IF(L51="Complete",IF(K51="","Add actual finish",IF(K51&gt;I51,"Completed late","Complete")),IF(L51="Blocked","Blocked",IF(Calendar!$H$6&gt;I51,"Overdue","On plan"))))))</f>
      </c>
      <c r="N51" s="31"/>
      <c r="O51" s="31"/>
      <c r="P51" s="3"/>
    </row>
    <row r="52" ht="43" customHeight="1">
      <c r="A52" s="3"/>
      <c r="B52" s="27"/>
      <c r="C52" s="27"/>
      <c r="D52" s="27"/>
      <c r="E52" s="27"/>
      <c r="F52" s="27"/>
      <c r="G52" s="27"/>
      <c r="H52" s="34" t="str">
        <f>IF(C52="","",IF(NOT(ISNUMBER(F52)),"",Calendar!$D$5+F52/1440))</f>
      </c>
      <c r="I52" s="34" t="str">
        <f>IF(OR(C52="",H52="",NOT(ISNUMBER(G52))),"",H52+G52/1440)</f>
      </c>
      <c r="J52" s="32"/>
      <c r="K52" s="32"/>
      <c r="L52" s="27"/>
      <c r="M52" s="35" t="str">
        <f>IF(C52="","",IF(L52="Cancelled","Cancelled",IF(OR(D52="",NOT(ISNUMBER(F52)),NOT(ISNUMBER(G52)),L52=""),"Missing inputs",IF(L52="Complete",IF(K52="","Add actual finish",IF(K52&gt;I52,"Completed late","Complete")),IF(L52="Blocked","Blocked",IF(Calendar!$H$6&gt;I52,"Overdue","On plan"))))))</f>
      </c>
      <c r="N52" s="27"/>
      <c r="O52" s="27"/>
      <c r="P52" s="3"/>
    </row>
    <row r="53" ht="43" customHeight="1">
      <c r="A53" s="3"/>
      <c r="B53" s="31"/>
      <c r="C53" s="31"/>
      <c r="D53" s="31"/>
      <c r="E53" s="31"/>
      <c r="F53" s="31"/>
      <c r="G53" s="31"/>
      <c r="H53" s="34" t="str">
        <f>IF(C53="","",IF(NOT(ISNUMBER(F53)),"",Calendar!$D$5+F53/1440))</f>
      </c>
      <c r="I53" s="34" t="str">
        <f>IF(OR(C53="",H53="",NOT(ISNUMBER(G53))),"",H53+G53/1440)</f>
      </c>
      <c r="J53" s="33"/>
      <c r="K53" s="33"/>
      <c r="L53" s="31"/>
      <c r="M53" s="35" t="str">
        <f>IF(C53="","",IF(L53="Cancelled","Cancelled",IF(OR(D53="",NOT(ISNUMBER(F53)),NOT(ISNUMBER(G53)),L53=""),"Missing inputs",IF(L53="Complete",IF(K53="","Add actual finish",IF(K53&gt;I53,"Completed late","Complete")),IF(L53="Blocked","Blocked",IF(Calendar!$H$6&gt;I53,"Overdue","On plan"))))))</f>
      </c>
      <c r="N53" s="31"/>
      <c r="O53" s="31"/>
      <c r="P53" s="3"/>
    </row>
    <row r="54" ht="43" customHeight="1">
      <c r="A54" s="3"/>
      <c r="B54" s="27"/>
      <c r="C54" s="27"/>
      <c r="D54" s="27"/>
      <c r="E54" s="27"/>
      <c r="F54" s="27"/>
      <c r="G54" s="27"/>
      <c r="H54" s="34" t="str">
        <f>IF(C54="","",IF(NOT(ISNUMBER(F54)),"",Calendar!$D$5+F54/1440))</f>
      </c>
      <c r="I54" s="34" t="str">
        <f>IF(OR(C54="",H54="",NOT(ISNUMBER(G54))),"",H54+G54/1440)</f>
      </c>
      <c r="J54" s="32"/>
      <c r="K54" s="32"/>
      <c r="L54" s="27"/>
      <c r="M54" s="35" t="str">
        <f>IF(C54="","",IF(L54="Cancelled","Cancelled",IF(OR(D54="",NOT(ISNUMBER(F54)),NOT(ISNUMBER(G54)),L54=""),"Missing inputs",IF(L54="Complete",IF(K54="","Add actual finish",IF(K54&gt;I54,"Completed late","Complete")),IF(L54="Blocked","Blocked",IF(Calendar!$H$6&gt;I54,"Overdue","On plan"))))))</f>
      </c>
      <c r="N54" s="27"/>
      <c r="O54" s="27"/>
      <c r="P54" s="3"/>
    </row>
    <row r="55" ht="43" customHeight="1">
      <c r="A55" s="3"/>
      <c r="B55" s="31"/>
      <c r="C55" s="31"/>
      <c r="D55" s="31"/>
      <c r="E55" s="31"/>
      <c r="F55" s="31"/>
      <c r="G55" s="31"/>
      <c r="H55" s="34" t="str">
        <f>IF(C55="","",IF(NOT(ISNUMBER(F55)),"",Calendar!$D$5+F55/1440))</f>
      </c>
      <c r="I55" s="34" t="str">
        <f>IF(OR(C55="",H55="",NOT(ISNUMBER(G55))),"",H55+G55/1440)</f>
      </c>
      <c r="J55" s="33"/>
      <c r="K55" s="33"/>
      <c r="L55" s="31"/>
      <c r="M55" s="35" t="str">
        <f>IF(C55="","",IF(L55="Cancelled","Cancelled",IF(OR(D55="",NOT(ISNUMBER(F55)),NOT(ISNUMBER(G55)),L55=""),"Missing inputs",IF(L55="Complete",IF(K55="","Add actual finish",IF(K55&gt;I55,"Completed late","Complete")),IF(L55="Blocked","Blocked",IF(Calendar!$H$6&gt;I55,"Overdue","On plan"))))))</f>
      </c>
      <c r="N55" s="31"/>
      <c r="O55" s="31"/>
      <c r="P55" s="3"/>
    </row>
    <row r="56" ht="43" customHeight="1">
      <c r="A56" s="3"/>
      <c r="B56" s="27"/>
      <c r="C56" s="27"/>
      <c r="D56" s="27"/>
      <c r="E56" s="27"/>
      <c r="F56" s="27"/>
      <c r="G56" s="27"/>
      <c r="H56" s="34" t="str">
        <f>IF(C56="","",IF(NOT(ISNUMBER(F56)),"",Calendar!$D$5+F56/1440))</f>
      </c>
      <c r="I56" s="34" t="str">
        <f>IF(OR(C56="",H56="",NOT(ISNUMBER(G56))),"",H56+G56/1440)</f>
      </c>
      <c r="J56" s="32"/>
      <c r="K56" s="32"/>
      <c r="L56" s="27"/>
      <c r="M56" s="35" t="str">
        <f>IF(C56="","",IF(L56="Cancelled","Cancelled",IF(OR(D56="",NOT(ISNUMBER(F56)),NOT(ISNUMBER(G56)),L56=""),"Missing inputs",IF(L56="Complete",IF(K56="","Add actual finish",IF(K56&gt;I56,"Completed late","Complete")),IF(L56="Blocked","Blocked",IF(Calendar!$H$6&gt;I56,"Overdue","On plan"))))))</f>
      </c>
      <c r="N56" s="27"/>
      <c r="O56" s="27"/>
      <c r="P56" s="3"/>
    </row>
    <row r="57" ht="43" customHeight="1">
      <c r="A57" s="3"/>
      <c r="B57" s="31"/>
      <c r="C57" s="31"/>
      <c r="D57" s="31"/>
      <c r="E57" s="31"/>
      <c r="F57" s="31"/>
      <c r="G57" s="31"/>
      <c r="H57" s="34" t="str">
        <f>IF(C57="","",IF(NOT(ISNUMBER(F57)),"",Calendar!$D$5+F57/1440))</f>
      </c>
      <c r="I57" s="34" t="str">
        <f>IF(OR(C57="",H57="",NOT(ISNUMBER(G57))),"",H57+G57/1440)</f>
      </c>
      <c r="J57" s="33"/>
      <c r="K57" s="33"/>
      <c r="L57" s="31"/>
      <c r="M57" s="35" t="str">
        <f>IF(C57="","",IF(L57="Cancelled","Cancelled",IF(OR(D57="",NOT(ISNUMBER(F57)),NOT(ISNUMBER(G57)),L57=""),"Missing inputs",IF(L57="Complete",IF(K57="","Add actual finish",IF(K57&gt;I57,"Completed late","Complete")),IF(L57="Blocked","Blocked",IF(Calendar!$H$6&gt;I57,"Overdue","On plan"))))))</f>
      </c>
      <c r="N57" s="31"/>
      <c r="O57" s="31"/>
      <c r="P57" s="3"/>
    </row>
    <row r="58" ht="43" customHeight="1">
      <c r="A58" s="3"/>
      <c r="B58" s="27"/>
      <c r="C58" s="27"/>
      <c r="D58" s="27"/>
      <c r="E58" s="27"/>
      <c r="F58" s="27"/>
      <c r="G58" s="27"/>
      <c r="H58" s="34" t="str">
        <f>IF(C58="","",IF(NOT(ISNUMBER(F58)),"",Calendar!$D$5+F58/1440))</f>
      </c>
      <c r="I58" s="34" t="str">
        <f>IF(OR(C58="",H58="",NOT(ISNUMBER(G58))),"",H58+G58/1440)</f>
      </c>
      <c r="J58" s="32"/>
      <c r="K58" s="32"/>
      <c r="L58" s="27"/>
      <c r="M58" s="35" t="str">
        <f>IF(C58="","",IF(L58="Cancelled","Cancelled",IF(OR(D58="",NOT(ISNUMBER(F58)),NOT(ISNUMBER(G58)),L58=""),"Missing inputs",IF(L58="Complete",IF(K58="","Add actual finish",IF(K58&gt;I58,"Completed late","Complete")),IF(L58="Blocked","Blocked",IF(Calendar!$H$6&gt;I58,"Overdue","On plan"))))))</f>
      </c>
      <c r="N58" s="27"/>
      <c r="O58" s="27"/>
      <c r="P58" s="3"/>
    </row>
    <row r="59" ht="43" customHeight="1">
      <c r="A59" s="3"/>
      <c r="B59" s="31"/>
      <c r="C59" s="31"/>
      <c r="D59" s="31"/>
      <c r="E59" s="31"/>
      <c r="F59" s="31"/>
      <c r="G59" s="31"/>
      <c r="H59" s="34" t="str">
        <f>IF(C59="","",IF(NOT(ISNUMBER(F59)),"",Calendar!$D$5+F59/1440))</f>
      </c>
      <c r="I59" s="34" t="str">
        <f>IF(OR(C59="",H59="",NOT(ISNUMBER(G59))),"",H59+G59/1440)</f>
      </c>
      <c r="J59" s="33"/>
      <c r="K59" s="33"/>
      <c r="L59" s="31"/>
      <c r="M59" s="35" t="str">
        <f>IF(C59="","",IF(L59="Cancelled","Cancelled",IF(OR(D59="",NOT(ISNUMBER(F59)),NOT(ISNUMBER(G59)),L59=""),"Missing inputs",IF(L59="Complete",IF(K59="","Add actual finish",IF(K59&gt;I59,"Completed late","Complete")),IF(L59="Blocked","Blocked",IF(Calendar!$H$6&gt;I59,"Overdue","On plan"))))))</f>
      </c>
      <c r="N59" s="31"/>
      <c r="O59" s="31"/>
      <c r="P59" s="3"/>
    </row>
    <row r="60" ht="43" customHeight="1">
      <c r="A60" s="3"/>
      <c r="B60" s="27"/>
      <c r="C60" s="27"/>
      <c r="D60" s="27"/>
      <c r="E60" s="27"/>
      <c r="F60" s="27"/>
      <c r="G60" s="27"/>
      <c r="H60" s="34" t="str">
        <f>IF(C60="","",IF(NOT(ISNUMBER(F60)),"",Calendar!$D$5+F60/1440))</f>
      </c>
      <c r="I60" s="34" t="str">
        <f>IF(OR(C60="",H60="",NOT(ISNUMBER(G60))),"",H60+G60/1440)</f>
      </c>
      <c r="J60" s="32"/>
      <c r="K60" s="32"/>
      <c r="L60" s="27"/>
      <c r="M60" s="35" t="str">
        <f>IF(C60="","",IF(L60="Cancelled","Cancelled",IF(OR(D60="",NOT(ISNUMBER(F60)),NOT(ISNUMBER(G60)),L60=""),"Missing inputs",IF(L60="Complete",IF(K60="","Add actual finish",IF(K60&gt;I60,"Completed late","Complete")),IF(L60="Blocked","Blocked",IF(Calendar!$H$6&gt;I60,"Overdue","On plan"))))))</f>
      </c>
      <c r="N60" s="27"/>
      <c r="O60" s="27"/>
      <c r="P60" s="3"/>
    </row>
    <row r="61" ht="43" customHeight="1">
      <c r="A61" s="3"/>
      <c r="B61" s="31"/>
      <c r="C61" s="31"/>
      <c r="D61" s="31"/>
      <c r="E61" s="31"/>
      <c r="F61" s="31"/>
      <c r="G61" s="31"/>
      <c r="H61" s="34" t="str">
        <f>IF(C61="","",IF(NOT(ISNUMBER(F61)),"",Calendar!$D$5+F61/1440))</f>
      </c>
      <c r="I61" s="34" t="str">
        <f>IF(OR(C61="",H61="",NOT(ISNUMBER(G61))),"",H61+G61/1440)</f>
      </c>
      <c r="J61" s="33"/>
      <c r="K61" s="33"/>
      <c r="L61" s="31"/>
      <c r="M61" s="35" t="str">
        <f>IF(C61="","",IF(L61="Cancelled","Cancelled",IF(OR(D61="",NOT(ISNUMBER(F61)),NOT(ISNUMBER(G61)),L61=""),"Missing inputs",IF(L61="Complete",IF(K61="","Add actual finish",IF(K61&gt;I61,"Completed late","Complete")),IF(L61="Blocked","Blocked",IF(Calendar!$H$6&gt;I61,"Overdue","On plan"))))))</f>
      </c>
      <c r="N61" s="31"/>
      <c r="O61" s="31"/>
      <c r="P61" s="3"/>
    </row>
    <row r="62" ht="43" customHeight="1">
      <c r="A62" s="3"/>
      <c r="B62" s="27"/>
      <c r="C62" s="27"/>
      <c r="D62" s="27"/>
      <c r="E62" s="27"/>
      <c r="F62" s="27"/>
      <c r="G62" s="27"/>
      <c r="H62" s="34" t="str">
        <f>IF(C62="","",IF(NOT(ISNUMBER(F62)),"",Calendar!$D$5+F62/1440))</f>
      </c>
      <c r="I62" s="34" t="str">
        <f>IF(OR(C62="",H62="",NOT(ISNUMBER(G62))),"",H62+G62/1440)</f>
      </c>
      <c r="J62" s="32"/>
      <c r="K62" s="32"/>
      <c r="L62" s="27"/>
      <c r="M62" s="35" t="str">
        <f>IF(C62="","",IF(L62="Cancelled","Cancelled",IF(OR(D62="",NOT(ISNUMBER(F62)),NOT(ISNUMBER(G62)),L62=""),"Missing inputs",IF(L62="Complete",IF(K62="","Add actual finish",IF(K62&gt;I62,"Completed late","Complete")),IF(L62="Blocked","Blocked",IF(Calendar!$H$6&gt;I62,"Overdue","On plan"))))))</f>
      </c>
      <c r="N62" s="27"/>
      <c r="O62" s="27"/>
      <c r="P62" s="3"/>
    </row>
    <row r="63" ht="43" customHeight="1">
      <c r="A63" s="3"/>
      <c r="B63" s="31"/>
      <c r="C63" s="31"/>
      <c r="D63" s="31"/>
      <c r="E63" s="31"/>
      <c r="F63" s="31"/>
      <c r="G63" s="31"/>
      <c r="H63" s="34" t="str">
        <f>IF(C63="","",IF(NOT(ISNUMBER(F63)),"",Calendar!$D$5+F63/1440))</f>
      </c>
      <c r="I63" s="34" t="str">
        <f>IF(OR(C63="",H63="",NOT(ISNUMBER(G63))),"",H63+G63/1440)</f>
      </c>
      <c r="J63" s="33"/>
      <c r="K63" s="33"/>
      <c r="L63" s="31"/>
      <c r="M63" s="35" t="str">
        <f>IF(C63="","",IF(L63="Cancelled","Cancelled",IF(OR(D63="",NOT(ISNUMBER(F63)),NOT(ISNUMBER(G63)),L63=""),"Missing inputs",IF(L63="Complete",IF(K63="","Add actual finish",IF(K63&gt;I63,"Completed late","Complete")),IF(L63="Blocked","Blocked",IF(Calendar!$H$6&gt;I63,"Overdue","On plan"))))))</f>
      </c>
      <c r="N63" s="31"/>
      <c r="O63" s="31"/>
      <c r="P63" s="3"/>
    </row>
    <row r="64" ht="43" customHeight="1">
      <c r="A64" s="3"/>
      <c r="B64" s="27"/>
      <c r="C64" s="27"/>
      <c r="D64" s="27"/>
      <c r="E64" s="27"/>
      <c r="F64" s="27"/>
      <c r="G64" s="27"/>
      <c r="H64" s="34" t="str">
        <f>IF(C64="","",IF(NOT(ISNUMBER(F64)),"",Calendar!$D$5+F64/1440))</f>
      </c>
      <c r="I64" s="34" t="str">
        <f>IF(OR(C64="",H64="",NOT(ISNUMBER(G64))),"",H64+G64/1440)</f>
      </c>
      <c r="J64" s="32"/>
      <c r="K64" s="32"/>
      <c r="L64" s="27"/>
      <c r="M64" s="35" t="str">
        <f>IF(C64="","",IF(L64="Cancelled","Cancelled",IF(OR(D64="",NOT(ISNUMBER(F64)),NOT(ISNUMBER(G64)),L64=""),"Missing inputs",IF(L64="Complete",IF(K64="","Add actual finish",IF(K64&gt;I64,"Completed late","Complete")),IF(L64="Blocked","Blocked",IF(Calendar!$H$6&gt;I64,"Overdue","On plan"))))))</f>
      </c>
      <c r="N64" s="27"/>
      <c r="O64" s="27"/>
      <c r="P64" s="3"/>
    </row>
    <row r="65" ht="43" customHeight="1">
      <c r="A65" s="3"/>
      <c r="B65" s="31"/>
      <c r="C65" s="31"/>
      <c r="D65" s="31"/>
      <c r="E65" s="31"/>
      <c r="F65" s="31"/>
      <c r="G65" s="31"/>
      <c r="H65" s="34" t="str">
        <f>IF(C65="","",IF(NOT(ISNUMBER(F65)),"",Calendar!$D$5+F65/1440))</f>
      </c>
      <c r="I65" s="34" t="str">
        <f>IF(OR(C65="",H65="",NOT(ISNUMBER(G65))),"",H65+G65/1440)</f>
      </c>
      <c r="J65" s="33"/>
      <c r="K65" s="33"/>
      <c r="L65" s="31"/>
      <c r="M65" s="35" t="str">
        <f>IF(C65="","",IF(L65="Cancelled","Cancelled",IF(OR(D65="",NOT(ISNUMBER(F65)),NOT(ISNUMBER(G65)),L65=""),"Missing inputs",IF(L65="Complete",IF(K65="","Add actual finish",IF(K65&gt;I65,"Completed late","Complete")),IF(L65="Blocked","Blocked",IF(Calendar!$H$6&gt;I65,"Overdue","On plan"))))))</f>
      </c>
      <c r="N65" s="31"/>
      <c r="O65" s="31"/>
      <c r="P65" s="3"/>
    </row>
    <row r="66" ht="43" customHeight="1">
      <c r="A66" s="3"/>
      <c r="B66" s="27"/>
      <c r="C66" s="27"/>
      <c r="D66" s="27"/>
      <c r="E66" s="27"/>
      <c r="F66" s="27"/>
      <c r="G66" s="27"/>
      <c r="H66" s="34" t="str">
        <f>IF(C66="","",IF(NOT(ISNUMBER(F66)),"",Calendar!$D$5+F66/1440))</f>
      </c>
      <c r="I66" s="34" t="str">
        <f>IF(OR(C66="",H66="",NOT(ISNUMBER(G66))),"",H66+G66/1440)</f>
      </c>
      <c r="J66" s="32"/>
      <c r="K66" s="32"/>
      <c r="L66" s="27"/>
      <c r="M66" s="35" t="str">
        <f>IF(C66="","",IF(L66="Cancelled","Cancelled",IF(OR(D66="",NOT(ISNUMBER(F66)),NOT(ISNUMBER(G66)),L66=""),"Missing inputs",IF(L66="Complete",IF(K66="","Add actual finish",IF(K66&gt;I66,"Completed late","Complete")),IF(L66="Blocked","Blocked",IF(Calendar!$H$6&gt;I66,"Overdue","On plan"))))))</f>
      </c>
      <c r="N66" s="27"/>
      <c r="O66" s="27"/>
      <c r="P66" s="3"/>
    </row>
    <row r="67" ht="43" customHeight="1">
      <c r="A67" s="3"/>
      <c r="B67" s="31"/>
      <c r="C67" s="31"/>
      <c r="D67" s="31"/>
      <c r="E67" s="31"/>
      <c r="F67" s="31"/>
      <c r="G67" s="31"/>
      <c r="H67" s="34" t="str">
        <f>IF(C67="","",IF(NOT(ISNUMBER(F67)),"",Calendar!$D$5+F67/1440))</f>
      </c>
      <c r="I67" s="34" t="str">
        <f>IF(OR(C67="",H67="",NOT(ISNUMBER(G67))),"",H67+G67/1440)</f>
      </c>
      <c r="J67" s="33"/>
      <c r="K67" s="33"/>
      <c r="L67" s="31"/>
      <c r="M67" s="35" t="str">
        <f>IF(C67="","",IF(L67="Cancelled","Cancelled",IF(OR(D67="",NOT(ISNUMBER(F67)),NOT(ISNUMBER(G67)),L67=""),"Missing inputs",IF(L67="Complete",IF(K67="","Add actual finish",IF(K67&gt;I67,"Completed late","Complete")),IF(L67="Blocked","Blocked",IF(Calendar!$H$6&gt;I67,"Overdue","On plan"))))))</f>
      </c>
      <c r="N67" s="31"/>
      <c r="O67" s="31"/>
      <c r="P67" s="3"/>
    </row>
    <row r="68" ht="43" customHeight="1">
      <c r="A68" s="3"/>
      <c r="B68" s="27"/>
      <c r="C68" s="27"/>
      <c r="D68" s="27"/>
      <c r="E68" s="27"/>
      <c r="F68" s="27"/>
      <c r="G68" s="27"/>
      <c r="H68" s="34" t="str">
        <f>IF(C68="","",IF(NOT(ISNUMBER(F68)),"",Calendar!$D$5+F68/1440))</f>
      </c>
      <c r="I68" s="34" t="str">
        <f>IF(OR(C68="",H68="",NOT(ISNUMBER(G68))),"",H68+G68/1440)</f>
      </c>
      <c r="J68" s="32"/>
      <c r="K68" s="32"/>
      <c r="L68" s="27"/>
      <c r="M68" s="35" t="str">
        <f>IF(C68="","",IF(L68="Cancelled","Cancelled",IF(OR(D68="",NOT(ISNUMBER(F68)),NOT(ISNUMBER(G68)),L68=""),"Missing inputs",IF(L68="Complete",IF(K68="","Add actual finish",IF(K68&gt;I68,"Completed late","Complete")),IF(L68="Blocked","Blocked",IF(Calendar!$H$6&gt;I68,"Overdue","On plan"))))))</f>
      </c>
      <c r="N68" s="27"/>
      <c r="O68" s="27"/>
      <c r="P68" s="3"/>
    </row>
    <row r="69" ht="43" customHeight="1">
      <c r="A69" s="3"/>
      <c r="B69" s="31"/>
      <c r="C69" s="31"/>
      <c r="D69" s="31"/>
      <c r="E69" s="31"/>
      <c r="F69" s="31"/>
      <c r="G69" s="31"/>
      <c r="H69" s="34" t="str">
        <f>IF(C69="","",IF(NOT(ISNUMBER(F69)),"",Calendar!$D$5+F69/1440))</f>
      </c>
      <c r="I69" s="34" t="str">
        <f>IF(OR(C69="",H69="",NOT(ISNUMBER(G69))),"",H69+G69/1440)</f>
      </c>
      <c r="J69" s="33"/>
      <c r="K69" s="33"/>
      <c r="L69" s="31"/>
      <c r="M69" s="35" t="str">
        <f>IF(C69="","",IF(L69="Cancelled","Cancelled",IF(OR(D69="",NOT(ISNUMBER(F69)),NOT(ISNUMBER(G69)),L69=""),"Missing inputs",IF(L69="Complete",IF(K69="","Add actual finish",IF(K69&gt;I69,"Completed late","Complete")),IF(L69="Blocked","Blocked",IF(Calendar!$H$6&gt;I69,"Overdue","On plan"))))))</f>
      </c>
      <c r="N69" s="31"/>
      <c r="O69" s="31"/>
      <c r="P69" s="3"/>
    </row>
    <row r="70" ht="43" customHeight="1">
      <c r="A70" s="3"/>
      <c r="B70" s="27"/>
      <c r="C70" s="27"/>
      <c r="D70" s="27"/>
      <c r="E70" s="27"/>
      <c r="F70" s="27"/>
      <c r="G70" s="27"/>
      <c r="H70" s="34" t="str">
        <f>IF(C70="","",IF(NOT(ISNUMBER(F70)),"",Calendar!$D$5+F70/1440))</f>
      </c>
      <c r="I70" s="34" t="str">
        <f>IF(OR(C70="",H70="",NOT(ISNUMBER(G70))),"",H70+G70/1440)</f>
      </c>
      <c r="J70" s="32"/>
      <c r="K70" s="32"/>
      <c r="L70" s="27"/>
      <c r="M70" s="35" t="str">
        <f>IF(C70="","",IF(L70="Cancelled","Cancelled",IF(OR(D70="",NOT(ISNUMBER(F70)),NOT(ISNUMBER(G70)),L70=""),"Missing inputs",IF(L70="Complete",IF(K70="","Add actual finish",IF(K70&gt;I70,"Completed late","Complete")),IF(L70="Blocked","Blocked",IF(Calendar!$H$6&gt;I70,"Overdue","On plan"))))))</f>
      </c>
      <c r="N70" s="27"/>
      <c r="O70" s="27"/>
      <c r="P70" s="3"/>
    </row>
    <row r="71" ht="43" customHeight="1">
      <c r="A71" s="3"/>
      <c r="B71" s="31"/>
      <c r="C71" s="31"/>
      <c r="D71" s="31"/>
      <c r="E71" s="31"/>
      <c r="F71" s="31"/>
      <c r="G71" s="31"/>
      <c r="H71" s="34" t="str">
        <f>IF(C71="","",IF(NOT(ISNUMBER(F71)),"",Calendar!$D$5+F71/1440))</f>
      </c>
      <c r="I71" s="34" t="str">
        <f>IF(OR(C71="",H71="",NOT(ISNUMBER(G71))),"",H71+G71/1440)</f>
      </c>
      <c r="J71" s="33"/>
      <c r="K71" s="33"/>
      <c r="L71" s="31"/>
      <c r="M71" s="35" t="str">
        <f>IF(C71="","",IF(L71="Cancelled","Cancelled",IF(OR(D71="",NOT(ISNUMBER(F71)),NOT(ISNUMBER(G71)),L71=""),"Missing inputs",IF(L71="Complete",IF(K71="","Add actual finish",IF(K71&gt;I71,"Completed late","Complete")),IF(L71="Blocked","Blocked",IF(Calendar!$H$6&gt;I71,"Overdue","On plan"))))))</f>
      </c>
      <c r="N71" s="31"/>
      <c r="O71" s="31"/>
      <c r="P71" s="3"/>
    </row>
    <row r="72" ht="43" customHeight="1">
      <c r="A72" s="3"/>
      <c r="B72" s="27"/>
      <c r="C72" s="27"/>
      <c r="D72" s="27"/>
      <c r="E72" s="27"/>
      <c r="F72" s="27"/>
      <c r="G72" s="27"/>
      <c r="H72" s="34" t="str">
        <f>IF(C72="","",IF(NOT(ISNUMBER(F72)),"",Calendar!$D$5+F72/1440))</f>
      </c>
      <c r="I72" s="34" t="str">
        <f>IF(OR(C72="",H72="",NOT(ISNUMBER(G72))),"",H72+G72/1440)</f>
      </c>
      <c r="J72" s="32"/>
      <c r="K72" s="32"/>
      <c r="L72" s="27"/>
      <c r="M72" s="35" t="str">
        <f>IF(C72="","",IF(L72="Cancelled","Cancelled",IF(OR(D72="",NOT(ISNUMBER(F72)),NOT(ISNUMBER(G72)),L72=""),"Missing inputs",IF(L72="Complete",IF(K72="","Add actual finish",IF(K72&gt;I72,"Completed late","Complete")),IF(L72="Blocked","Blocked",IF(Calendar!$H$6&gt;I72,"Overdue","On plan"))))))</f>
      </c>
      <c r="N72" s="27"/>
      <c r="O72" s="27"/>
      <c r="P72" s="3"/>
    </row>
    <row r="73" ht="43" customHeight="1">
      <c r="A73" s="3"/>
      <c r="B73" s="31"/>
      <c r="C73" s="31"/>
      <c r="D73" s="31"/>
      <c r="E73" s="31"/>
      <c r="F73" s="31"/>
      <c r="G73" s="31"/>
      <c r="H73" s="34" t="str">
        <f>IF(C73="","",IF(NOT(ISNUMBER(F73)),"",Calendar!$D$5+F73/1440))</f>
      </c>
      <c r="I73" s="34" t="str">
        <f>IF(OR(C73="",H73="",NOT(ISNUMBER(G73))),"",H73+G73/1440)</f>
      </c>
      <c r="J73" s="33"/>
      <c r="K73" s="33"/>
      <c r="L73" s="31"/>
      <c r="M73" s="35" t="str">
        <f>IF(C73="","",IF(L73="Cancelled","Cancelled",IF(OR(D73="",NOT(ISNUMBER(F73)),NOT(ISNUMBER(G73)),L73=""),"Missing inputs",IF(L73="Complete",IF(K73="","Add actual finish",IF(K73&gt;I73,"Completed late","Complete")),IF(L73="Blocked","Blocked",IF(Calendar!$H$6&gt;I73,"Overdue","On plan"))))))</f>
      </c>
      <c r="N73" s="31"/>
      <c r="O73" s="31"/>
      <c r="P73" s="3"/>
    </row>
    <row r="74" ht="43" customHeight="1">
      <c r="A74" s="3"/>
      <c r="B74" s="27"/>
      <c r="C74" s="27"/>
      <c r="D74" s="27"/>
      <c r="E74" s="27"/>
      <c r="F74" s="27"/>
      <c r="G74" s="27"/>
      <c r="H74" s="34" t="str">
        <f>IF(C74="","",IF(NOT(ISNUMBER(F74)),"",Calendar!$D$5+F74/1440))</f>
      </c>
      <c r="I74" s="34" t="str">
        <f>IF(OR(C74="",H74="",NOT(ISNUMBER(G74))),"",H74+G74/1440)</f>
      </c>
      <c r="J74" s="32"/>
      <c r="K74" s="32"/>
      <c r="L74" s="27"/>
      <c r="M74" s="35" t="str">
        <f>IF(C74="","",IF(L74="Cancelled","Cancelled",IF(OR(D74="",NOT(ISNUMBER(F74)),NOT(ISNUMBER(G74)),L74=""),"Missing inputs",IF(L74="Complete",IF(K74="","Add actual finish",IF(K74&gt;I74,"Completed late","Complete")),IF(L74="Blocked","Blocked",IF(Calendar!$H$6&gt;I74,"Overdue","On plan"))))))</f>
      </c>
      <c r="N74" s="27"/>
      <c r="O74" s="27"/>
      <c r="P74" s="3"/>
    </row>
    <row r="75" ht="43" customHeight="1">
      <c r="A75" s="3"/>
      <c r="B75" s="31"/>
      <c r="C75" s="31"/>
      <c r="D75" s="31"/>
      <c r="E75" s="31"/>
      <c r="F75" s="31"/>
      <c r="G75" s="31"/>
      <c r="H75" s="34" t="str">
        <f>IF(C75="","",IF(NOT(ISNUMBER(F75)),"",Calendar!$D$5+F75/1440))</f>
      </c>
      <c r="I75" s="34" t="str">
        <f>IF(OR(C75="",H75="",NOT(ISNUMBER(G75))),"",H75+G75/1440)</f>
      </c>
      <c r="J75" s="33"/>
      <c r="K75" s="33"/>
      <c r="L75" s="31"/>
      <c r="M75" s="35" t="str">
        <f>IF(C75="","",IF(L75="Cancelled","Cancelled",IF(OR(D75="",NOT(ISNUMBER(F75)),NOT(ISNUMBER(G75)),L75=""),"Missing inputs",IF(L75="Complete",IF(K75="","Add actual finish",IF(K75&gt;I75,"Completed late","Complete")),IF(L75="Blocked","Blocked",IF(Calendar!$H$6&gt;I75,"Overdue","On plan"))))))</f>
      </c>
      <c r="N75" s="31"/>
      <c r="O75" s="31"/>
      <c r="P75" s="3"/>
    </row>
    <row r="76" ht="43" customHeight="1">
      <c r="A76" s="3"/>
      <c r="B76" s="27"/>
      <c r="C76" s="27"/>
      <c r="D76" s="27"/>
      <c r="E76" s="27"/>
      <c r="F76" s="27"/>
      <c r="G76" s="27"/>
      <c r="H76" s="34" t="str">
        <f>IF(C76="","",IF(NOT(ISNUMBER(F76)),"",Calendar!$D$5+F76/1440))</f>
      </c>
      <c r="I76" s="34" t="str">
        <f>IF(OR(C76="",H76="",NOT(ISNUMBER(G76))),"",H76+G76/1440)</f>
      </c>
      <c r="J76" s="32"/>
      <c r="K76" s="32"/>
      <c r="L76" s="27"/>
      <c r="M76" s="35" t="str">
        <f>IF(C76="","",IF(L76="Cancelled","Cancelled",IF(OR(D76="",NOT(ISNUMBER(F76)),NOT(ISNUMBER(G76)),L76=""),"Missing inputs",IF(L76="Complete",IF(K76="","Add actual finish",IF(K76&gt;I76,"Completed late","Complete")),IF(L76="Blocked","Blocked",IF(Calendar!$H$6&gt;I76,"Overdue","On plan"))))))</f>
      </c>
      <c r="N76" s="27"/>
      <c r="O76" s="27"/>
      <c r="P76" s="3"/>
    </row>
    <row r="77" ht="43" customHeight="1">
      <c r="A77" s="3"/>
      <c r="B77" s="31"/>
      <c r="C77" s="31"/>
      <c r="D77" s="31"/>
      <c r="E77" s="31"/>
      <c r="F77" s="31"/>
      <c r="G77" s="31"/>
      <c r="H77" s="34" t="str">
        <f>IF(C77="","",IF(NOT(ISNUMBER(F77)),"",Calendar!$D$5+F77/1440))</f>
      </c>
      <c r="I77" s="34" t="str">
        <f>IF(OR(C77="",H77="",NOT(ISNUMBER(G77))),"",H77+G77/1440)</f>
      </c>
      <c r="J77" s="33"/>
      <c r="K77" s="33"/>
      <c r="L77" s="31"/>
      <c r="M77" s="35" t="str">
        <f>IF(C77="","",IF(L77="Cancelled","Cancelled",IF(OR(D77="",NOT(ISNUMBER(F77)),NOT(ISNUMBER(G77)),L77=""),"Missing inputs",IF(L77="Complete",IF(K77="","Add actual finish",IF(K77&gt;I77,"Completed late","Complete")),IF(L77="Blocked","Blocked",IF(Calendar!$H$6&gt;I77,"Overdue","On plan"))))))</f>
      </c>
      <c r="N77" s="31"/>
      <c r="O77" s="31"/>
      <c r="P77" s="3"/>
    </row>
    <row r="78" ht="43" customHeight="1">
      <c r="A78" s="3"/>
      <c r="B78" s="27"/>
      <c r="C78" s="27"/>
      <c r="D78" s="27"/>
      <c r="E78" s="27"/>
      <c r="F78" s="27"/>
      <c r="G78" s="27"/>
      <c r="H78" s="34" t="str">
        <f>IF(C78="","",IF(NOT(ISNUMBER(F78)),"",Calendar!$D$5+F78/1440))</f>
      </c>
      <c r="I78" s="34" t="str">
        <f>IF(OR(C78="",H78="",NOT(ISNUMBER(G78))),"",H78+G78/1440)</f>
      </c>
      <c r="J78" s="32"/>
      <c r="K78" s="32"/>
      <c r="L78" s="27"/>
      <c r="M78" s="35" t="str">
        <f>IF(C78="","",IF(L78="Cancelled","Cancelled",IF(OR(D78="",NOT(ISNUMBER(F78)),NOT(ISNUMBER(G78)),L78=""),"Missing inputs",IF(L78="Complete",IF(K78="","Add actual finish",IF(K78&gt;I78,"Completed late","Complete")),IF(L78="Blocked","Blocked",IF(Calendar!$H$6&gt;I78,"Overdue","On plan"))))))</f>
      </c>
      <c r="N78" s="27"/>
      <c r="O78" s="27"/>
      <c r="P78" s="3"/>
    </row>
    <row r="79" ht="43" customHeight="1">
      <c r="A79" s="3"/>
      <c r="B79" s="31"/>
      <c r="C79" s="31"/>
      <c r="D79" s="31"/>
      <c r="E79" s="31"/>
      <c r="F79" s="31"/>
      <c r="G79" s="31"/>
      <c r="H79" s="34" t="str">
        <f>IF(C79="","",IF(NOT(ISNUMBER(F79)),"",Calendar!$D$5+F79/1440))</f>
      </c>
      <c r="I79" s="34" t="str">
        <f>IF(OR(C79="",H79="",NOT(ISNUMBER(G79))),"",H79+G79/1440)</f>
      </c>
      <c r="J79" s="33"/>
      <c r="K79" s="33"/>
      <c r="L79" s="31"/>
      <c r="M79" s="35" t="str">
        <f>IF(C79="","",IF(L79="Cancelled","Cancelled",IF(OR(D79="",NOT(ISNUMBER(F79)),NOT(ISNUMBER(G79)),L79=""),"Missing inputs",IF(L79="Complete",IF(K79="","Add actual finish",IF(K79&gt;I79,"Completed late","Complete")),IF(L79="Blocked","Blocked",IF(Calendar!$H$6&gt;I79,"Overdue","On plan"))))))</f>
      </c>
      <c r="N79" s="31"/>
      <c r="O79" s="31"/>
      <c r="P79" s="3"/>
    </row>
    <row r="80" ht="43" customHeight="1">
      <c r="A80" s="3"/>
      <c r="B80" s="27"/>
      <c r="C80" s="27"/>
      <c r="D80" s="27"/>
      <c r="E80" s="27"/>
      <c r="F80" s="27"/>
      <c r="G80" s="27"/>
      <c r="H80" s="34" t="str">
        <f>IF(C80="","",IF(NOT(ISNUMBER(F80)),"",Calendar!$D$5+F80/1440))</f>
      </c>
      <c r="I80" s="34" t="str">
        <f>IF(OR(C80="",H80="",NOT(ISNUMBER(G80))),"",H80+G80/1440)</f>
      </c>
      <c r="J80" s="32"/>
      <c r="K80" s="32"/>
      <c r="L80" s="27"/>
      <c r="M80" s="35" t="str">
        <f>IF(C80="","",IF(L80="Cancelled","Cancelled",IF(OR(D80="",NOT(ISNUMBER(F80)),NOT(ISNUMBER(G80)),L80=""),"Missing inputs",IF(L80="Complete",IF(K80="","Add actual finish",IF(K80&gt;I80,"Completed late","Complete")),IF(L80="Blocked","Blocked",IF(Calendar!$H$6&gt;I80,"Overdue","On plan"))))))</f>
      </c>
      <c r="N80" s="27"/>
      <c r="O80" s="27"/>
      <c r="P80" s="3"/>
    </row>
    <row r="81" ht="43" customHeight="1">
      <c r="A81" s="3"/>
      <c r="B81" s="31"/>
      <c r="C81" s="31"/>
      <c r="D81" s="31"/>
      <c r="E81" s="31"/>
      <c r="F81" s="31"/>
      <c r="G81" s="31"/>
      <c r="H81" s="34" t="str">
        <f>IF(C81="","",IF(NOT(ISNUMBER(F81)),"",Calendar!$D$5+F81/1440))</f>
      </c>
      <c r="I81" s="34" t="str">
        <f>IF(OR(C81="",H81="",NOT(ISNUMBER(G81))),"",H81+G81/1440)</f>
      </c>
      <c r="J81" s="33"/>
      <c r="K81" s="33"/>
      <c r="L81" s="31"/>
      <c r="M81" s="35" t="str">
        <f>IF(C81="","",IF(L81="Cancelled","Cancelled",IF(OR(D81="",NOT(ISNUMBER(F81)),NOT(ISNUMBER(G81)),L81=""),"Missing inputs",IF(L81="Complete",IF(K81="","Add actual finish",IF(K81&gt;I81,"Completed late","Complete")),IF(L81="Blocked","Blocked",IF(Calendar!$H$6&gt;I81,"Overdue","On plan"))))))</f>
      </c>
      <c r="N81" s="31"/>
      <c r="O81" s="31"/>
      <c r="P81" s="3"/>
    </row>
    <row r="82" ht="43" customHeight="1">
      <c r="A82" s="3"/>
      <c r="B82" s="27"/>
      <c r="C82" s="27"/>
      <c r="D82" s="27"/>
      <c r="E82" s="27"/>
      <c r="F82" s="27"/>
      <c r="G82" s="27"/>
      <c r="H82" s="34" t="str">
        <f>IF(C82="","",IF(NOT(ISNUMBER(F82)),"",Calendar!$D$5+F82/1440))</f>
      </c>
      <c r="I82" s="34" t="str">
        <f>IF(OR(C82="",H82="",NOT(ISNUMBER(G82))),"",H82+G82/1440)</f>
      </c>
      <c r="J82" s="32"/>
      <c r="K82" s="32"/>
      <c r="L82" s="27"/>
      <c r="M82" s="35" t="str">
        <f>IF(C82="","",IF(L82="Cancelled","Cancelled",IF(OR(D82="",NOT(ISNUMBER(F82)),NOT(ISNUMBER(G82)),L82=""),"Missing inputs",IF(L82="Complete",IF(K82="","Add actual finish",IF(K82&gt;I82,"Completed late","Complete")),IF(L82="Blocked","Blocked",IF(Calendar!$H$6&gt;I82,"Overdue","On plan"))))))</f>
      </c>
      <c r="N82" s="27"/>
      <c r="O82" s="27"/>
      <c r="P82" s="3"/>
    </row>
    <row r="83" ht="43" customHeight="1">
      <c r="A83" s="3"/>
      <c r="B83" s="31"/>
      <c r="C83" s="31"/>
      <c r="D83" s="31"/>
      <c r="E83" s="31"/>
      <c r="F83" s="31"/>
      <c r="G83" s="31"/>
      <c r="H83" s="34" t="str">
        <f>IF(C83="","",IF(NOT(ISNUMBER(F83)),"",Calendar!$D$5+F83/1440))</f>
      </c>
      <c r="I83" s="34" t="str">
        <f>IF(OR(C83="",H83="",NOT(ISNUMBER(G83))),"",H83+G83/1440)</f>
      </c>
      <c r="J83" s="33"/>
      <c r="K83" s="33"/>
      <c r="L83" s="31"/>
      <c r="M83" s="35" t="str">
        <f>IF(C83="","",IF(L83="Cancelled","Cancelled",IF(OR(D83="",NOT(ISNUMBER(F83)),NOT(ISNUMBER(G83)),L83=""),"Missing inputs",IF(L83="Complete",IF(K83="","Add actual finish",IF(K83&gt;I83,"Completed late","Complete")),IF(L83="Blocked","Blocked",IF(Calendar!$H$6&gt;I83,"Overdue","On plan"))))))</f>
      </c>
      <c r="N83" s="31"/>
      <c r="O83" s="31"/>
      <c r="P83" s="3"/>
    </row>
    <row r="84" ht="43" customHeight="1">
      <c r="A84" s="3"/>
      <c r="B84" s="27"/>
      <c r="C84" s="27"/>
      <c r="D84" s="27"/>
      <c r="E84" s="27"/>
      <c r="F84" s="27"/>
      <c r="G84" s="27"/>
      <c r="H84" s="34" t="str">
        <f>IF(C84="","",IF(NOT(ISNUMBER(F84)),"",Calendar!$D$5+F84/1440))</f>
      </c>
      <c r="I84" s="34" t="str">
        <f>IF(OR(C84="",H84="",NOT(ISNUMBER(G84))),"",H84+G84/1440)</f>
      </c>
      <c r="J84" s="32"/>
      <c r="K84" s="32"/>
      <c r="L84" s="27"/>
      <c r="M84" s="35" t="str">
        <f>IF(C84="","",IF(L84="Cancelled","Cancelled",IF(OR(D84="",NOT(ISNUMBER(F84)),NOT(ISNUMBER(G84)),L84=""),"Missing inputs",IF(L84="Complete",IF(K84="","Add actual finish",IF(K84&gt;I84,"Completed late","Complete")),IF(L84="Blocked","Blocked",IF(Calendar!$H$6&gt;I84,"Overdue","On plan"))))))</f>
      </c>
      <c r="N84" s="27"/>
      <c r="O84" s="27"/>
      <c r="P84" s="3"/>
    </row>
    <row r="85" ht="43" customHeight="1">
      <c r="A85" s="3"/>
      <c r="B85" s="31"/>
      <c r="C85" s="31"/>
      <c r="D85" s="31"/>
      <c r="E85" s="31"/>
      <c r="F85" s="31"/>
      <c r="G85" s="31"/>
      <c r="H85" s="34" t="str">
        <f>IF(C85="","",IF(NOT(ISNUMBER(F85)),"",Calendar!$D$5+F85/1440))</f>
      </c>
      <c r="I85" s="34" t="str">
        <f>IF(OR(C85="",H85="",NOT(ISNUMBER(G85))),"",H85+G85/1440)</f>
      </c>
      <c r="J85" s="33"/>
      <c r="K85" s="33"/>
      <c r="L85" s="31"/>
      <c r="M85" s="35" t="str">
        <f>IF(C85="","",IF(L85="Cancelled","Cancelled",IF(OR(D85="",NOT(ISNUMBER(F85)),NOT(ISNUMBER(G85)),L85=""),"Missing inputs",IF(L85="Complete",IF(K85="","Add actual finish",IF(K85&gt;I85,"Completed late","Complete")),IF(L85="Blocked","Blocked",IF(Calendar!$H$6&gt;I85,"Overdue","On plan"))))))</f>
      </c>
      <c r="N85" s="31"/>
      <c r="O85" s="31"/>
      <c r="P85" s="3"/>
    </row>
    <row r="86" ht="43" customHeight="1">
      <c r="A86" s="3"/>
      <c r="B86" s="27"/>
      <c r="C86" s="27"/>
      <c r="D86" s="27"/>
      <c r="E86" s="27"/>
      <c r="F86" s="27"/>
      <c r="G86" s="27"/>
      <c r="H86" s="34" t="str">
        <f>IF(C86="","",IF(NOT(ISNUMBER(F86)),"",Calendar!$D$5+F86/1440))</f>
      </c>
      <c r="I86" s="34" t="str">
        <f>IF(OR(C86="",H86="",NOT(ISNUMBER(G86))),"",H86+G86/1440)</f>
      </c>
      <c r="J86" s="32"/>
      <c r="K86" s="32"/>
      <c r="L86" s="27"/>
      <c r="M86" s="35" t="str">
        <f>IF(C86="","",IF(L86="Cancelled","Cancelled",IF(OR(D86="",NOT(ISNUMBER(F86)),NOT(ISNUMBER(G86)),L86=""),"Missing inputs",IF(L86="Complete",IF(K86="","Add actual finish",IF(K86&gt;I86,"Completed late","Complete")),IF(L86="Blocked","Blocked",IF(Calendar!$H$6&gt;I86,"Overdue","On plan"))))))</f>
      </c>
      <c r="N86" s="27"/>
      <c r="O86" s="27"/>
      <c r="P86" s="3"/>
    </row>
    <row r="87" ht="43" customHeight="1">
      <c r="A87" s="3"/>
      <c r="B87" s="31"/>
      <c r="C87" s="31"/>
      <c r="D87" s="31"/>
      <c r="E87" s="31"/>
      <c r="F87" s="31"/>
      <c r="G87" s="31"/>
      <c r="H87" s="34" t="str">
        <f>IF(C87="","",IF(NOT(ISNUMBER(F87)),"",Calendar!$D$5+F87/1440))</f>
      </c>
      <c r="I87" s="34" t="str">
        <f>IF(OR(C87="",H87="",NOT(ISNUMBER(G87))),"",H87+G87/1440)</f>
      </c>
      <c r="J87" s="33"/>
      <c r="K87" s="33"/>
      <c r="L87" s="31"/>
      <c r="M87" s="35" t="str">
        <f>IF(C87="","",IF(L87="Cancelled","Cancelled",IF(OR(D87="",NOT(ISNUMBER(F87)),NOT(ISNUMBER(G87)),L87=""),"Missing inputs",IF(L87="Complete",IF(K87="","Add actual finish",IF(K87&gt;I87,"Completed late","Complete")),IF(L87="Blocked","Blocked",IF(Calendar!$H$6&gt;I87,"Overdue","On plan"))))))</f>
      </c>
      <c r="N87" s="31"/>
      <c r="O87" s="31"/>
      <c r="P87" s="3"/>
    </row>
    <row r="88" ht="43" customHeight="1">
      <c r="A88" s="3"/>
      <c r="B88" s="27"/>
      <c r="C88" s="27"/>
      <c r="D88" s="27"/>
      <c r="E88" s="27"/>
      <c r="F88" s="27"/>
      <c r="G88" s="27"/>
      <c r="H88" s="34" t="str">
        <f>IF(C88="","",IF(NOT(ISNUMBER(F88)),"",Calendar!$D$5+F88/1440))</f>
      </c>
      <c r="I88" s="34" t="str">
        <f>IF(OR(C88="",H88="",NOT(ISNUMBER(G88))),"",H88+G88/1440)</f>
      </c>
      <c r="J88" s="32"/>
      <c r="K88" s="32"/>
      <c r="L88" s="27"/>
      <c r="M88" s="35" t="str">
        <f>IF(C88="","",IF(L88="Cancelled","Cancelled",IF(OR(D88="",NOT(ISNUMBER(F88)),NOT(ISNUMBER(G88)),L88=""),"Missing inputs",IF(L88="Complete",IF(K88="","Add actual finish",IF(K88&gt;I88,"Completed late","Complete")),IF(L88="Blocked","Blocked",IF(Calendar!$H$6&gt;I88,"Overdue","On plan"))))))</f>
      </c>
      <c r="N88" s="27"/>
      <c r="O88" s="27"/>
      <c r="P88" s="3"/>
    </row>
    <row r="89" ht="43" customHeight="1">
      <c r="A89" s="3"/>
      <c r="B89" s="31"/>
      <c r="C89" s="31"/>
      <c r="D89" s="31"/>
      <c r="E89" s="31"/>
      <c r="F89" s="31"/>
      <c r="G89" s="31"/>
      <c r="H89" s="34" t="str">
        <f>IF(C89="","",IF(NOT(ISNUMBER(F89)),"",Calendar!$D$5+F89/1440))</f>
      </c>
      <c r="I89" s="34" t="str">
        <f>IF(OR(C89="",H89="",NOT(ISNUMBER(G89))),"",H89+G89/1440)</f>
      </c>
      <c r="J89" s="33"/>
      <c r="K89" s="33"/>
      <c r="L89" s="31"/>
      <c r="M89" s="35" t="str">
        <f>IF(C89="","",IF(L89="Cancelled","Cancelled",IF(OR(D89="",NOT(ISNUMBER(F89)),NOT(ISNUMBER(G89)),L89=""),"Missing inputs",IF(L89="Complete",IF(K89="","Add actual finish",IF(K89&gt;I89,"Completed late","Complete")),IF(L89="Blocked","Blocked",IF(Calendar!$H$6&gt;I89,"Overdue","On plan"))))))</f>
      </c>
      <c r="N89" s="31"/>
      <c r="O89" s="31"/>
      <c r="P89" s="3"/>
    </row>
    <row r="90" ht="43" customHeight="1">
      <c r="A90" s="3"/>
      <c r="B90" s="27"/>
      <c r="C90" s="27"/>
      <c r="D90" s="27"/>
      <c r="E90" s="27"/>
      <c r="F90" s="27"/>
      <c r="G90" s="27"/>
      <c r="H90" s="34" t="str">
        <f>IF(C90="","",IF(NOT(ISNUMBER(F90)),"",Calendar!$D$5+F90/1440))</f>
      </c>
      <c r="I90" s="34" t="str">
        <f>IF(OR(C90="",H90="",NOT(ISNUMBER(G90))),"",H90+G90/1440)</f>
      </c>
      <c r="J90" s="32"/>
      <c r="K90" s="32"/>
      <c r="L90" s="27"/>
      <c r="M90" s="35" t="str">
        <f>IF(C90="","",IF(L90="Cancelled","Cancelled",IF(OR(D90="",NOT(ISNUMBER(F90)),NOT(ISNUMBER(G90)),L90=""),"Missing inputs",IF(L90="Complete",IF(K90="","Add actual finish",IF(K90&gt;I90,"Completed late","Complete")),IF(L90="Blocked","Blocked",IF(Calendar!$H$6&gt;I90,"Overdue","On plan"))))))</f>
      </c>
      <c r="N90" s="27"/>
      <c r="O90" s="27"/>
      <c r="P90" s="3"/>
    </row>
    <row r="91" ht="43" customHeight="1">
      <c r="A91" s="3"/>
      <c r="B91" s="31"/>
      <c r="C91" s="31"/>
      <c r="D91" s="31"/>
      <c r="E91" s="31"/>
      <c r="F91" s="31"/>
      <c r="G91" s="31"/>
      <c r="H91" s="34" t="str">
        <f>IF(C91="","",IF(NOT(ISNUMBER(F91)),"",Calendar!$D$5+F91/1440))</f>
      </c>
      <c r="I91" s="34" t="str">
        <f>IF(OR(C91="",H91="",NOT(ISNUMBER(G91))),"",H91+G91/1440)</f>
      </c>
      <c r="J91" s="33"/>
      <c r="K91" s="33"/>
      <c r="L91" s="31"/>
      <c r="M91" s="35" t="str">
        <f>IF(C91="","",IF(L91="Cancelled","Cancelled",IF(OR(D91="",NOT(ISNUMBER(F91)),NOT(ISNUMBER(G91)),L91=""),"Missing inputs",IF(L91="Complete",IF(K91="","Add actual finish",IF(K91&gt;I91,"Completed late","Complete")),IF(L91="Blocked","Blocked",IF(Calendar!$H$6&gt;I91,"Overdue","On plan"))))))</f>
      </c>
      <c r="N91" s="31"/>
      <c r="O91" s="31"/>
      <c r="P91" s="3"/>
    </row>
    <row r="92" ht="43" customHeight="1">
      <c r="A92" s="3"/>
      <c r="B92" s="27"/>
      <c r="C92" s="27"/>
      <c r="D92" s="27"/>
      <c r="E92" s="27"/>
      <c r="F92" s="27"/>
      <c r="G92" s="27"/>
      <c r="H92" s="34" t="str">
        <f>IF(C92="","",IF(NOT(ISNUMBER(F92)),"",Calendar!$D$5+F92/1440))</f>
      </c>
      <c r="I92" s="34" t="str">
        <f>IF(OR(C92="",H92="",NOT(ISNUMBER(G92))),"",H92+G92/1440)</f>
      </c>
      <c r="J92" s="32"/>
      <c r="K92" s="32"/>
      <c r="L92" s="27"/>
      <c r="M92" s="35" t="str">
        <f>IF(C92="","",IF(L92="Cancelled","Cancelled",IF(OR(D92="",NOT(ISNUMBER(F92)),NOT(ISNUMBER(G92)),L92=""),"Missing inputs",IF(L92="Complete",IF(K92="","Add actual finish",IF(K92&gt;I92,"Completed late","Complete")),IF(L92="Blocked","Blocked",IF(Calendar!$H$6&gt;I92,"Overdue","On plan"))))))</f>
      </c>
      <c r="N92" s="27"/>
      <c r="O92" s="27"/>
      <c r="P92" s="3"/>
    </row>
    <row r="93" ht="43" customHeight="1">
      <c r="A93" s="3"/>
      <c r="B93" s="31"/>
      <c r="C93" s="31"/>
      <c r="D93" s="31"/>
      <c r="E93" s="31"/>
      <c r="F93" s="31"/>
      <c r="G93" s="31"/>
      <c r="H93" s="34" t="str">
        <f>IF(C93="","",IF(NOT(ISNUMBER(F93)),"",Calendar!$D$5+F93/1440))</f>
      </c>
      <c r="I93" s="34" t="str">
        <f>IF(OR(C93="",H93="",NOT(ISNUMBER(G93))),"",H93+G93/1440)</f>
      </c>
      <c r="J93" s="33"/>
      <c r="K93" s="33"/>
      <c r="L93" s="31"/>
      <c r="M93" s="35" t="str">
        <f>IF(C93="","",IF(L93="Cancelled","Cancelled",IF(OR(D93="",NOT(ISNUMBER(F93)),NOT(ISNUMBER(G93)),L93=""),"Missing inputs",IF(L93="Complete",IF(K93="","Add actual finish",IF(K93&gt;I93,"Completed late","Complete")),IF(L93="Blocked","Blocked",IF(Calendar!$H$6&gt;I93,"Overdue","On plan"))))))</f>
      </c>
      <c r="N93" s="31"/>
      <c r="O93" s="31"/>
      <c r="P93" s="3"/>
    </row>
    <row r="94" ht="43" customHeight="1">
      <c r="A94" s="3"/>
      <c r="B94" s="27"/>
      <c r="C94" s="27"/>
      <c r="D94" s="27"/>
      <c r="E94" s="27"/>
      <c r="F94" s="27"/>
      <c r="G94" s="27"/>
      <c r="H94" s="34" t="str">
        <f>IF(C94="","",IF(NOT(ISNUMBER(F94)),"",Calendar!$D$5+F94/1440))</f>
      </c>
      <c r="I94" s="34" t="str">
        <f>IF(OR(C94="",H94="",NOT(ISNUMBER(G94))),"",H94+G94/1440)</f>
      </c>
      <c r="J94" s="32"/>
      <c r="K94" s="32"/>
      <c r="L94" s="27"/>
      <c r="M94" s="35" t="str">
        <f>IF(C94="","",IF(L94="Cancelled","Cancelled",IF(OR(D94="",NOT(ISNUMBER(F94)),NOT(ISNUMBER(G94)),L94=""),"Missing inputs",IF(L94="Complete",IF(K94="","Add actual finish",IF(K94&gt;I94,"Completed late","Complete")),IF(L94="Blocked","Blocked",IF(Calendar!$H$6&gt;I94,"Overdue","On plan"))))))</f>
      </c>
      <c r="N94" s="27"/>
      <c r="O94" s="27"/>
      <c r="P94" s="3"/>
    </row>
    <row r="95" ht="43" customHeight="1">
      <c r="A95" s="3"/>
      <c r="B95" s="31"/>
      <c r="C95" s="31"/>
      <c r="D95" s="31"/>
      <c r="E95" s="31"/>
      <c r="F95" s="31"/>
      <c r="G95" s="31"/>
      <c r="H95" s="34" t="str">
        <f>IF(C95="","",IF(NOT(ISNUMBER(F95)),"",Calendar!$D$5+F95/1440))</f>
      </c>
      <c r="I95" s="34" t="str">
        <f>IF(OR(C95="",H95="",NOT(ISNUMBER(G95))),"",H95+G95/1440)</f>
      </c>
      <c r="J95" s="33"/>
      <c r="K95" s="33"/>
      <c r="L95" s="31"/>
      <c r="M95" s="35" t="str">
        <f>IF(C95="","",IF(L95="Cancelled","Cancelled",IF(OR(D95="",NOT(ISNUMBER(F95)),NOT(ISNUMBER(G95)),L95=""),"Missing inputs",IF(L95="Complete",IF(K95="","Add actual finish",IF(K95&gt;I95,"Completed late","Complete")),IF(L95="Blocked","Blocked",IF(Calendar!$H$6&gt;I95,"Overdue","On plan"))))))</f>
      </c>
      <c r="N95" s="31"/>
      <c r="O95" s="31"/>
      <c r="P95" s="3"/>
    </row>
    <row r="96" ht="43" customHeight="1">
      <c r="A96" s="3"/>
      <c r="B96" s="27"/>
      <c r="C96" s="27"/>
      <c r="D96" s="27"/>
      <c r="E96" s="27"/>
      <c r="F96" s="27"/>
      <c r="G96" s="27"/>
      <c r="H96" s="34" t="str">
        <f>IF(C96="","",IF(NOT(ISNUMBER(F96)),"",Calendar!$D$5+F96/1440))</f>
      </c>
      <c r="I96" s="34" t="str">
        <f>IF(OR(C96="",H96="",NOT(ISNUMBER(G96))),"",H96+G96/1440)</f>
      </c>
      <c r="J96" s="32"/>
      <c r="K96" s="32"/>
      <c r="L96" s="27"/>
      <c r="M96" s="35" t="str">
        <f>IF(C96="","",IF(L96="Cancelled","Cancelled",IF(OR(D96="",NOT(ISNUMBER(F96)),NOT(ISNUMBER(G96)),L96=""),"Missing inputs",IF(L96="Complete",IF(K96="","Add actual finish",IF(K96&gt;I96,"Completed late","Complete")),IF(L96="Blocked","Blocked",IF(Calendar!$H$6&gt;I96,"Overdue","On plan"))))))</f>
      </c>
      <c r="N96" s="27"/>
      <c r="O96" s="27"/>
      <c r="P96" s="3"/>
    </row>
    <row r="97" ht="43" customHeight="1">
      <c r="A97" s="3"/>
      <c r="B97" s="31"/>
      <c r="C97" s="31"/>
      <c r="D97" s="31"/>
      <c r="E97" s="31"/>
      <c r="F97" s="31"/>
      <c r="G97" s="31"/>
      <c r="H97" s="34" t="str">
        <f>IF(C97="","",IF(NOT(ISNUMBER(F97)),"",Calendar!$D$5+F97/1440))</f>
      </c>
      <c r="I97" s="34" t="str">
        <f>IF(OR(C97="",H97="",NOT(ISNUMBER(G97))),"",H97+G97/1440)</f>
      </c>
      <c r="J97" s="33"/>
      <c r="K97" s="33"/>
      <c r="L97" s="31"/>
      <c r="M97" s="35" t="str">
        <f>IF(C97="","",IF(L97="Cancelled","Cancelled",IF(OR(D97="",NOT(ISNUMBER(F97)),NOT(ISNUMBER(G97)),L97=""),"Missing inputs",IF(L97="Complete",IF(K97="","Add actual finish",IF(K97&gt;I97,"Completed late","Complete")),IF(L97="Blocked","Blocked",IF(Calendar!$H$6&gt;I97,"Overdue","On plan"))))))</f>
      </c>
      <c r="N97" s="31"/>
      <c r="O97" s="31"/>
      <c r="P97" s="3"/>
    </row>
    <row r="98" ht="43" customHeight="1">
      <c r="A98" s="3"/>
      <c r="B98" s="27"/>
      <c r="C98" s="27"/>
      <c r="D98" s="27"/>
      <c r="E98" s="27"/>
      <c r="F98" s="27"/>
      <c r="G98" s="27"/>
      <c r="H98" s="34" t="str">
        <f>IF(C98="","",IF(NOT(ISNUMBER(F98)),"",Calendar!$D$5+F98/1440))</f>
      </c>
      <c r="I98" s="34" t="str">
        <f>IF(OR(C98="",H98="",NOT(ISNUMBER(G98))),"",H98+G98/1440)</f>
      </c>
      <c r="J98" s="32"/>
      <c r="K98" s="32"/>
      <c r="L98" s="27"/>
      <c r="M98" s="35" t="str">
        <f>IF(C98="","",IF(L98="Cancelled","Cancelled",IF(OR(D98="",NOT(ISNUMBER(F98)),NOT(ISNUMBER(G98)),L98=""),"Missing inputs",IF(L98="Complete",IF(K98="","Add actual finish",IF(K98&gt;I98,"Completed late","Complete")),IF(L98="Blocked","Blocked",IF(Calendar!$H$6&gt;I98,"Overdue","On plan"))))))</f>
      </c>
      <c r="N98" s="27"/>
      <c r="O98" s="27"/>
      <c r="P98" s="3"/>
    </row>
    <row r="99" ht="43" customHeight="1">
      <c r="A99" s="3"/>
      <c r="B99" s="31"/>
      <c r="C99" s="31"/>
      <c r="D99" s="31"/>
      <c r="E99" s="31"/>
      <c r="F99" s="31"/>
      <c r="G99" s="31"/>
      <c r="H99" s="34" t="str">
        <f>IF(C99="","",IF(NOT(ISNUMBER(F99)),"",Calendar!$D$5+F99/1440))</f>
      </c>
      <c r="I99" s="34" t="str">
        <f>IF(OR(C99="",H99="",NOT(ISNUMBER(G99))),"",H99+G99/1440)</f>
      </c>
      <c r="J99" s="33"/>
      <c r="K99" s="33"/>
      <c r="L99" s="31"/>
      <c r="M99" s="35" t="str">
        <f>IF(C99="","",IF(L99="Cancelled","Cancelled",IF(OR(D99="",NOT(ISNUMBER(F99)),NOT(ISNUMBER(G99)),L99=""),"Missing inputs",IF(L99="Complete",IF(K99="","Add actual finish",IF(K99&gt;I99,"Completed late","Complete")),IF(L99="Blocked","Blocked",IF(Calendar!$H$6&gt;I99,"Overdue","On plan"))))))</f>
      </c>
      <c r="N99" s="31"/>
      <c r="O99" s="31"/>
      <c r="P99" s="3"/>
    </row>
    <row r="100" ht="43" customHeight="1">
      <c r="A100" s="3"/>
      <c r="B100" s="27"/>
      <c r="C100" s="27"/>
      <c r="D100" s="27"/>
      <c r="E100" s="27"/>
      <c r="F100" s="27"/>
      <c r="G100" s="27"/>
      <c r="H100" s="34" t="str">
        <f>IF(C100="","",IF(NOT(ISNUMBER(F100)),"",Calendar!$D$5+F100/1440))</f>
      </c>
      <c r="I100" s="34" t="str">
        <f>IF(OR(C100="",H100="",NOT(ISNUMBER(G100))),"",H100+G100/1440)</f>
      </c>
      <c r="J100" s="32"/>
      <c r="K100" s="32"/>
      <c r="L100" s="27"/>
      <c r="M100" s="35" t="str">
        <f>IF(C100="","",IF(L100="Cancelled","Cancelled",IF(OR(D100="",NOT(ISNUMBER(F100)),NOT(ISNUMBER(G100)),L100=""),"Missing inputs",IF(L100="Complete",IF(K100="","Add actual finish",IF(K100&gt;I100,"Completed late","Complete")),IF(L100="Blocked","Blocked",IF(Calendar!$H$6&gt;I100,"Overdue","On plan"))))))</f>
      </c>
      <c r="N100" s="27"/>
      <c r="O100" s="27"/>
      <c r="P100" s="3"/>
    </row>
    <row r="101" ht="43" customHeight="1">
      <c r="A101" s="3"/>
      <c r="B101" s="31"/>
      <c r="C101" s="31"/>
      <c r="D101" s="31"/>
      <c r="E101" s="31"/>
      <c r="F101" s="31"/>
      <c r="G101" s="31"/>
      <c r="H101" s="34" t="str">
        <f>IF(C101="","",IF(NOT(ISNUMBER(F101)),"",Calendar!$D$5+F101/1440))</f>
      </c>
      <c r="I101" s="34" t="str">
        <f>IF(OR(C101="",H101="",NOT(ISNUMBER(G101))),"",H101+G101/1440)</f>
      </c>
      <c r="J101" s="33"/>
      <c r="K101" s="33"/>
      <c r="L101" s="31"/>
      <c r="M101" s="35" t="str">
        <f>IF(C101="","",IF(L101="Cancelled","Cancelled",IF(OR(D101="",NOT(ISNUMBER(F101)),NOT(ISNUMBER(G101)),L101=""),"Missing inputs",IF(L101="Complete",IF(K101="","Add actual finish",IF(K101&gt;I101,"Completed late","Complete")),IF(L101="Blocked","Blocked",IF(Calendar!$H$6&gt;I101,"Overdue","On plan"))))))</f>
      </c>
      <c r="N101" s="31"/>
      <c r="O101" s="31"/>
      <c r="P101" s="3"/>
    </row>
    <row r="102" ht="43" customHeight="1">
      <c r="A102" s="3"/>
      <c r="B102" s="27"/>
      <c r="C102" s="27"/>
      <c r="D102" s="27"/>
      <c r="E102" s="27"/>
      <c r="F102" s="27"/>
      <c r="G102" s="27"/>
      <c r="H102" s="34" t="str">
        <f>IF(C102="","",IF(NOT(ISNUMBER(F102)),"",Calendar!$D$5+F102/1440))</f>
      </c>
      <c r="I102" s="34" t="str">
        <f>IF(OR(C102="",H102="",NOT(ISNUMBER(G102))),"",H102+G102/1440)</f>
      </c>
      <c r="J102" s="32"/>
      <c r="K102" s="32"/>
      <c r="L102" s="27"/>
      <c r="M102" s="35" t="str">
        <f>IF(C102="","",IF(L102="Cancelled","Cancelled",IF(OR(D102="",NOT(ISNUMBER(F102)),NOT(ISNUMBER(G102)),L102=""),"Missing inputs",IF(L102="Complete",IF(K102="","Add actual finish",IF(K102&gt;I102,"Completed late","Complete")),IF(L102="Blocked","Blocked",IF(Calendar!$H$6&gt;I102,"Overdue","On plan"))))))</f>
      </c>
      <c r="N102" s="27"/>
      <c r="O102" s="27"/>
      <c r="P102" s="3"/>
    </row>
    <row r="103" ht="43" customHeight="1">
      <c r="A103" s="3"/>
      <c r="B103" s="31"/>
      <c r="C103" s="31"/>
      <c r="D103" s="31"/>
      <c r="E103" s="31"/>
      <c r="F103" s="31"/>
      <c r="G103" s="31"/>
      <c r="H103" s="34" t="str">
        <f>IF(C103="","",IF(NOT(ISNUMBER(F103)),"",Calendar!$D$5+F103/1440))</f>
      </c>
      <c r="I103" s="34" t="str">
        <f>IF(OR(C103="",H103="",NOT(ISNUMBER(G103))),"",H103+G103/1440)</f>
      </c>
      <c r="J103" s="33"/>
      <c r="K103" s="33"/>
      <c r="L103" s="31"/>
      <c r="M103" s="35" t="str">
        <f>IF(C103="","",IF(L103="Cancelled","Cancelled",IF(OR(D103="",NOT(ISNUMBER(F103)),NOT(ISNUMBER(G103)),L103=""),"Missing inputs",IF(L103="Complete",IF(K103="","Add actual finish",IF(K103&gt;I103,"Completed late","Complete")),IF(L103="Blocked","Blocked",IF(Calendar!$H$6&gt;I103,"Overdue","On plan"))))))</f>
      </c>
      <c r="N103" s="31"/>
      <c r="O103" s="31"/>
      <c r="P103" s="3"/>
    </row>
    <row r="104" ht="43" customHeight="1">
      <c r="A104" s="3"/>
      <c r="B104" s="27"/>
      <c r="C104" s="27"/>
      <c r="D104" s="27"/>
      <c r="E104" s="27"/>
      <c r="F104" s="27"/>
      <c r="G104" s="27"/>
      <c r="H104" s="34" t="str">
        <f>IF(C104="","",IF(NOT(ISNUMBER(F104)),"",Calendar!$D$5+F104/1440))</f>
      </c>
      <c r="I104" s="34" t="str">
        <f>IF(OR(C104="",H104="",NOT(ISNUMBER(G104))),"",H104+G104/1440)</f>
      </c>
      <c r="J104" s="32"/>
      <c r="K104" s="32"/>
      <c r="L104" s="27"/>
      <c r="M104" s="35" t="str">
        <f>IF(C104="","",IF(L104="Cancelled","Cancelled",IF(OR(D104="",NOT(ISNUMBER(F104)),NOT(ISNUMBER(G104)),L104=""),"Missing inputs",IF(L104="Complete",IF(K104="","Add actual finish",IF(K104&gt;I104,"Completed late","Complete")),IF(L104="Blocked","Blocked",IF(Calendar!$H$6&gt;I104,"Overdue","On plan"))))))</f>
      </c>
      <c r="N104" s="27"/>
      <c r="O104" s="27"/>
      <c r="P104" s="3"/>
    </row>
    <row r="105" ht="43" customHeight="1">
      <c r="A105" s="3"/>
      <c r="B105" s="31"/>
      <c r="C105" s="31"/>
      <c r="D105" s="31"/>
      <c r="E105" s="31"/>
      <c r="F105" s="31"/>
      <c r="G105" s="31"/>
      <c r="H105" s="34" t="str">
        <f>IF(C105="","",IF(NOT(ISNUMBER(F105)),"",Calendar!$D$5+F105/1440))</f>
      </c>
      <c r="I105" s="34" t="str">
        <f>IF(OR(C105="",H105="",NOT(ISNUMBER(G105))),"",H105+G105/1440)</f>
      </c>
      <c r="J105" s="33"/>
      <c r="K105" s="33"/>
      <c r="L105" s="31"/>
      <c r="M105" s="35" t="str">
        <f>IF(C105="","",IF(L105="Cancelled","Cancelled",IF(OR(D105="",NOT(ISNUMBER(F105)),NOT(ISNUMBER(G105)),L105=""),"Missing inputs",IF(L105="Complete",IF(K105="","Add actual finish",IF(K105&gt;I105,"Completed late","Complete")),IF(L105="Blocked","Blocked",IF(Calendar!$H$6&gt;I105,"Overdue","On plan"))))))</f>
      </c>
      <c r="N105" s="31"/>
      <c r="O105" s="31"/>
      <c r="P105" s="3"/>
    </row>
    <row r="106" ht="43" customHeight="1">
      <c r="A106" s="3"/>
      <c r="B106" s="27"/>
      <c r="C106" s="27"/>
      <c r="D106" s="27"/>
      <c r="E106" s="27"/>
      <c r="F106" s="27"/>
      <c r="G106" s="27"/>
      <c r="H106" s="34" t="str">
        <f>IF(C106="","",IF(NOT(ISNUMBER(F106)),"",Calendar!$D$5+F106/1440))</f>
      </c>
      <c r="I106" s="34" t="str">
        <f>IF(OR(C106="",H106="",NOT(ISNUMBER(G106))),"",H106+G106/1440)</f>
      </c>
      <c r="J106" s="32"/>
      <c r="K106" s="32"/>
      <c r="L106" s="27"/>
      <c r="M106" s="35" t="str">
        <f>IF(C106="","",IF(L106="Cancelled","Cancelled",IF(OR(D106="",NOT(ISNUMBER(F106)),NOT(ISNUMBER(G106)),L106=""),"Missing inputs",IF(L106="Complete",IF(K106="","Add actual finish",IF(K106&gt;I106,"Completed late","Complete")),IF(L106="Blocked","Blocked",IF(Calendar!$H$6&gt;I106,"Overdue","On plan"))))))</f>
      </c>
      <c r="N106" s="27"/>
      <c r="O106" s="27"/>
      <c r="P106" s="3"/>
    </row>
    <row r="107" ht="43" customHeight="1">
      <c r="A107" s="3"/>
      <c r="B107" s="31"/>
      <c r="C107" s="31"/>
      <c r="D107" s="31"/>
      <c r="E107" s="31"/>
      <c r="F107" s="31"/>
      <c r="G107" s="31"/>
      <c r="H107" s="34" t="str">
        <f>IF(C107="","",IF(NOT(ISNUMBER(F107)),"",Calendar!$D$5+F107/1440))</f>
      </c>
      <c r="I107" s="34" t="str">
        <f>IF(OR(C107="",H107="",NOT(ISNUMBER(G107))),"",H107+G107/1440)</f>
      </c>
      <c r="J107" s="33"/>
      <c r="K107" s="33"/>
      <c r="L107" s="31"/>
      <c r="M107" s="35" t="str">
        <f>IF(C107="","",IF(L107="Cancelled","Cancelled",IF(OR(D107="",NOT(ISNUMBER(F107)),NOT(ISNUMBER(G107)),L107=""),"Missing inputs",IF(L107="Complete",IF(K107="","Add actual finish",IF(K107&gt;I107,"Completed late","Complete")),IF(L107="Blocked","Blocked",IF(Calendar!$H$6&gt;I107,"Overdue","On plan"))))))</f>
      </c>
      <c r="N107" s="31"/>
      <c r="O107" s="31"/>
      <c r="P107" s="3"/>
    </row>
    <row r="108" ht="43" customHeight="1">
      <c r="A108" s="3"/>
      <c r="B108" s="27"/>
      <c r="C108" s="27"/>
      <c r="D108" s="27"/>
      <c r="E108" s="27"/>
      <c r="F108" s="27"/>
      <c r="G108" s="27"/>
      <c r="H108" s="34" t="str">
        <f>IF(C108="","",IF(NOT(ISNUMBER(F108)),"",Calendar!$D$5+F108/1440))</f>
      </c>
      <c r="I108" s="34" t="str">
        <f>IF(OR(C108="",H108="",NOT(ISNUMBER(G108))),"",H108+G108/1440)</f>
      </c>
      <c r="J108" s="32"/>
      <c r="K108" s="32"/>
      <c r="L108" s="27"/>
      <c r="M108" s="35" t="str">
        <f>IF(C108="","",IF(L108="Cancelled","Cancelled",IF(OR(D108="",NOT(ISNUMBER(F108)),NOT(ISNUMBER(G108)),L108=""),"Missing inputs",IF(L108="Complete",IF(K108="","Add actual finish",IF(K108&gt;I108,"Completed late","Complete")),IF(L108="Blocked","Blocked",IF(Calendar!$H$6&gt;I108,"Overdue","On plan"))))))</f>
      </c>
      <c r="N108" s="27"/>
      <c r="O108" s="27"/>
      <c r="P108" s="3"/>
    </row>
    <row r="109" ht="43" customHeight="1">
      <c r="A109" s="3"/>
      <c r="B109" s="31"/>
      <c r="C109" s="31"/>
      <c r="D109" s="31"/>
      <c r="E109" s="31"/>
      <c r="F109" s="31"/>
      <c r="G109" s="31"/>
      <c r="H109" s="34" t="str">
        <f>IF(C109="","",IF(NOT(ISNUMBER(F109)),"",Calendar!$D$5+F109/1440))</f>
      </c>
      <c r="I109" s="34" t="str">
        <f>IF(OR(C109="",H109="",NOT(ISNUMBER(G109))),"",H109+G109/1440)</f>
      </c>
      <c r="J109" s="33"/>
      <c r="K109" s="33"/>
      <c r="L109" s="31"/>
      <c r="M109" s="35" t="str">
        <f>IF(C109="","",IF(L109="Cancelled","Cancelled",IF(OR(D109="",NOT(ISNUMBER(F109)),NOT(ISNUMBER(G109)),L109=""),"Missing inputs",IF(L109="Complete",IF(K109="","Add actual finish",IF(K109&gt;I109,"Completed late","Complete")),IF(L109="Blocked","Blocked",IF(Calendar!$H$6&gt;I109,"Overdue","On plan"))))))</f>
      </c>
      <c r="N109" s="31"/>
      <c r="O109" s="31"/>
      <c r="P109" s="3"/>
    </row>
    <row r="110" ht="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ht="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</sheetData>
  <mergeCells>
    <mergeCell ref="B2:O2"/>
    <mergeCell ref="B3:O3"/>
    <mergeCell ref="B5:C5"/>
    <mergeCell ref="F5:H5"/>
    <mergeCell ref="B7:O7"/>
  </mergeCells>
  <conditionalFormatting sqref="M10:M109">
    <cfRule type="expression" dxfId="84" priority="1">
      <formula>OR($M10="Overdue",$M10="Blocked",$M10="Fail",$M10="Missing inputs")</formula>
    </cfRule>
    <cfRule type="expression" dxfId="85" priority="2">
      <formula>OR($M10="Complete",$M10="Pass")</formula>
    </cfRule>
  </conditionalFormatting>
  <dataValidations count="1">
    <dataValidation type="list" sqref="L10:L109">
      <formula1>"Not started,In progress,Complete,Blocked,Cancelled"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90a1d94b47b14d5f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2" hidden="0" customWidth="1"/>
    <col min="3" max="3" width="38" hidden="0" customWidth="1"/>
    <col min="4" max="4" width="22" hidden="0" customWidth="1"/>
    <col min="5" max="5" width="15" hidden="0" customWidth="1"/>
    <col min="6" max="6" width="17" hidden="0" customWidth="1"/>
    <col min="7" max="7" width="22" hidden="0" customWidth="1"/>
    <col min="8" max="8" width="18" hidden="0" customWidth="1"/>
    <col min="9" max="9" width="36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Launch readiness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60 checks. Deadlines use calendar days before launch. Record evidence and a named decision owner.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Decision</v>
      </c>
      <c r="C5" s="9" t="str">
        <v>Pending</v>
      </c>
      <c r="D5" s="3" t="str">
        <v>Decision owner</v>
      </c>
      <c r="E5" s="9" t="str"/>
      <c r="F5" s="9"/>
      <c r="G5" s="3" t="str">
        <v>Recorded at</v>
      </c>
      <c r="H5" s="11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A passed checklist is not a go decision. Record the decision, owner, timestamp and rationale below.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Check ID</v>
      </c>
      <c r="C9" s="24" t="str">
        <v>Readiness requirement</v>
      </c>
      <c r="D9" s="24" t="str">
        <v>Owner</v>
      </c>
      <c r="E9" s="24" t="str">
        <v>Mandatory?</v>
      </c>
      <c r="F9" s="24" t="str">
        <v>Days before launch</v>
      </c>
      <c r="G9" s="24" t="str">
        <v>Due date</v>
      </c>
      <c r="H9" s="24" t="str">
        <v>Result</v>
      </c>
      <c r="I9" s="24" t="str">
        <v>Evidence / decision rationale</v>
      </c>
      <c r="J9" s="24" t="str">
        <v>Deadline flag</v>
      </c>
      <c r="K9" s="3"/>
    </row>
    <row r="10" ht="43" customHeight="1">
      <c r="A10" s="3"/>
      <c r="B10" s="27" t="str">
        <v>Q01</v>
      </c>
      <c r="C10" s="27" t="str">
        <v>User acceptance signed off</v>
      </c>
      <c r="D10" s="27" t="str">
        <v>Business owner</v>
      </c>
      <c r="E10" s="27" t="str">
        <v>Yes</v>
      </c>
      <c r="F10" s="27" t="n">
        <v>7</v>
      </c>
      <c r="G10" s="38" t="n">
        <f>IF(OR(C10="",NOT(ISNUMBER(F10))),"",INT(Calendar!$D$5)-F10)</f>
        <v>46339</v>
      </c>
      <c r="H10" s="27" t="str">
        <v>Pending</v>
      </c>
      <c r="I10" s="27"/>
      <c r="J10" s="35" t="str">
        <f>IF(C10="","",IF(OR(D10="",E10="",NOT(ISNUMBER(F10)),H10=""),"Missing inputs",IF(H10="Pass","Pass",IF(H10="Fail","Fail",IF(AND(H10="N/A",E10="No"),"N/A",IF(INT(Calendar!$H$6)&gt;G10,"Overdue","Open"))))))</f>
        <v>Open</v>
      </c>
      <c r="K10" s="3"/>
    </row>
    <row r="11" ht="43" customHeight="1">
      <c r="A11" s="3"/>
      <c r="B11" s="31" t="str">
        <v>Q02</v>
      </c>
      <c r="C11" s="31" t="str">
        <v>Restore rehearsal passed</v>
      </c>
      <c r="D11" s="31" t="str">
        <v>Operations</v>
      </c>
      <c r="E11" s="31" t="str">
        <v>Yes</v>
      </c>
      <c r="F11" s="31" t="n">
        <v>5</v>
      </c>
      <c r="G11" s="38" t="n">
        <f>IF(OR(C11="",NOT(ISNUMBER(F11))),"",INT(Calendar!$D$5)-F11)</f>
        <v>46341</v>
      </c>
      <c r="H11" s="31" t="str">
        <v>Pending</v>
      </c>
      <c r="I11" s="31"/>
      <c r="J11" s="35" t="str">
        <f>IF(C11="","",IF(OR(D11="",E11="",NOT(ISNUMBER(F11)),H11=""),"Missing inputs",IF(H11="Pass","Pass",IF(H11="Fail","Fail",IF(AND(H11="N/A",E11="No"),"N/A",IF(INT(Calendar!$H$6)&gt;G11,"Overdue","Open"))))))</f>
        <v>Open</v>
      </c>
      <c r="K11" s="3"/>
    </row>
    <row r="12" ht="43" customHeight="1">
      <c r="A12" s="3"/>
      <c r="B12" s="27" t="str">
        <v>Q03</v>
      </c>
      <c r="C12" s="27" t="str">
        <v>Support team and rota confirmed</v>
      </c>
      <c r="D12" s="27" t="str">
        <v>Support lead</v>
      </c>
      <c r="E12" s="27" t="str">
        <v>Yes</v>
      </c>
      <c r="F12" s="27" t="n">
        <v>3</v>
      </c>
      <c r="G12" s="38" t="n">
        <f>IF(OR(C12="",NOT(ISNUMBER(F12))),"",INT(Calendar!$D$5)-F12)</f>
        <v>46343</v>
      </c>
      <c r="H12" s="27" t="str">
        <v>Pending</v>
      </c>
      <c r="I12" s="27"/>
      <c r="J12" s="35" t="str">
        <f>IF(C12="","",IF(OR(D12="",E12="",NOT(ISNUMBER(F12)),H12=""),"Missing inputs",IF(H12="Pass","Pass",IF(H12="Fail","Fail",IF(AND(H12="N/A",E12="No"),"N/A",IF(INT(Calendar!$H$6)&gt;G12,"Overdue","Open"))))))</f>
        <v>Open</v>
      </c>
      <c r="K12" s="3"/>
    </row>
    <row r="13" ht="43" customHeight="1">
      <c r="A13" s="3"/>
      <c r="B13" s="31" t="str">
        <v>Q04</v>
      </c>
      <c r="C13" s="31" t="str">
        <v>Communications approved</v>
      </c>
      <c r="D13" s="31" t="str">
        <v>Comms lead</v>
      </c>
      <c r="E13" s="31" t="str">
        <v>Yes</v>
      </c>
      <c r="F13" s="31" t="n">
        <v>2</v>
      </c>
      <c r="G13" s="38" t="n">
        <f>IF(OR(C13="",NOT(ISNUMBER(F13))),"",INT(Calendar!$D$5)-F13)</f>
        <v>46344</v>
      </c>
      <c r="H13" s="31" t="str">
        <v>Pending</v>
      </c>
      <c r="I13" s="31"/>
      <c r="J13" s="35" t="str">
        <f>IF(C13="","",IF(OR(D13="",E13="",NOT(ISNUMBER(F13)),H13=""),"Missing inputs",IF(H13="Pass","Pass",IF(H13="Fail","Fail",IF(AND(H13="N/A",E13="No"),"N/A",IF(INT(Calendar!$H$6)&gt;G13,"Overdue","Open"))))))</f>
        <v>Open</v>
      </c>
      <c r="K13" s="3"/>
    </row>
    <row r="14" ht="43" customHeight="1">
      <c r="A14" s="3"/>
      <c r="B14" s="27" t="str">
        <v>Q05</v>
      </c>
      <c r="C14" s="27" t="str">
        <v>Monitoring and alerts verified</v>
      </c>
      <c r="D14" s="27" t="str">
        <v>Operations</v>
      </c>
      <c r="E14" s="27" t="str">
        <v>Yes</v>
      </c>
      <c r="F14" s="27" t="n">
        <v>1</v>
      </c>
      <c r="G14" s="38" t="n">
        <f>IF(OR(C14="",NOT(ISNUMBER(F14))),"",INT(Calendar!$D$5)-F14)</f>
        <v>46345</v>
      </c>
      <c r="H14" s="27" t="str">
        <v>Pending</v>
      </c>
      <c r="I14" s="27"/>
      <c r="J14" s="35" t="str">
        <f>IF(C14="","",IF(OR(D14="",E14="",NOT(ISNUMBER(F14)),H14=""),"Missing inputs",IF(H14="Pass","Pass",IF(H14="Fail","Fail",IF(AND(H14="N/A",E14="No"),"N/A",IF(INT(Calendar!$H$6)&gt;G14,"Overdue","Open"))))))</f>
        <v>Open</v>
      </c>
      <c r="K14" s="3"/>
    </row>
    <row r="15" ht="43" customHeight="1">
      <c r="A15" s="3"/>
      <c r="B15" s="31" t="str">
        <v>Q06</v>
      </c>
      <c r="C15" s="31" t="str">
        <v>Rollback criteria agreed</v>
      </c>
      <c r="D15" s="31" t="str">
        <v>Service owner</v>
      </c>
      <c r="E15" s="31" t="str">
        <v>Yes</v>
      </c>
      <c r="F15" s="31" t="n">
        <v>1</v>
      </c>
      <c r="G15" s="38" t="n">
        <f>IF(OR(C15="",NOT(ISNUMBER(F15))),"",INT(Calendar!$D$5)-F15)</f>
        <v>46345</v>
      </c>
      <c r="H15" s="31" t="str">
        <v>Pending</v>
      </c>
      <c r="I15" s="31"/>
      <c r="J15" s="35" t="str">
        <f>IF(C15="","",IF(OR(D15="",E15="",NOT(ISNUMBER(F15)),H15=""),"Missing inputs",IF(H15="Pass","Pass",IF(H15="Fail","Fail",IF(AND(H15="N/A",E15="No"),"N/A",IF(INT(Calendar!$H$6)&gt;G15,"Overdue","Open"))))))</f>
        <v>Open</v>
      </c>
      <c r="K15" s="3"/>
    </row>
    <row r="16" ht="43" customHeight="1">
      <c r="A16" s="3"/>
      <c r="B16" s="27" t="str">
        <v>Q07</v>
      </c>
      <c r="C16" s="27" t="str">
        <v>Final go/no-go evidence ready</v>
      </c>
      <c r="D16" s="27" t="str">
        <v>Cutover lead</v>
      </c>
      <c r="E16" s="27" t="str">
        <v>Yes</v>
      </c>
      <c r="F16" s="27" t="n">
        <v>0</v>
      </c>
      <c r="G16" s="38" t="n">
        <f>IF(OR(C16="",NOT(ISNUMBER(F16))),"",INT(Calendar!$D$5)-F16)</f>
        <v>46346</v>
      </c>
      <c r="H16" s="27" t="str">
        <v>Pending</v>
      </c>
      <c r="I16" s="27"/>
      <c r="J16" s="35" t="str">
        <f>IF(C16="","",IF(OR(D16="",E16="",NOT(ISNUMBER(F16)),H16=""),"Missing inputs",IF(H16="Pass","Pass",IF(H16="Fail","Fail",IF(AND(H16="N/A",E16="No"),"N/A",IF(INT(Calendar!$H$6)&gt;G16,"Overdue","Open"))))))</f>
        <v>Open</v>
      </c>
      <c r="K16" s="3"/>
    </row>
    <row r="17" ht="43" customHeight="1">
      <c r="A17" s="3"/>
      <c r="B17" s="31"/>
      <c r="C17" s="31"/>
      <c r="D17" s="31"/>
      <c r="E17" s="31"/>
      <c r="F17" s="31"/>
      <c r="G17" s="38" t="str">
        <f>IF(OR(C17="",NOT(ISNUMBER(F17))),"",INT(Calendar!$D$5)-F17)</f>
      </c>
      <c r="H17" s="31"/>
      <c r="I17" s="31"/>
      <c r="J17" s="35" t="str">
        <f>IF(C17="","",IF(OR(D17="",E17="",NOT(ISNUMBER(F17)),H17=""),"Missing inputs",IF(H17="Pass","Pass",IF(H17="Fail","Fail",IF(AND(H17="N/A",E17="No"),"N/A",IF(INT(Calendar!$H$6)&gt;G17,"Overdue","Open"))))))</f>
      </c>
      <c r="K17" s="3"/>
    </row>
    <row r="18" ht="43" customHeight="1">
      <c r="A18" s="3"/>
      <c r="B18" s="27"/>
      <c r="C18" s="27"/>
      <c r="D18" s="27"/>
      <c r="E18" s="27"/>
      <c r="F18" s="27"/>
      <c r="G18" s="38" t="str">
        <f>IF(OR(C18="",NOT(ISNUMBER(F18))),"",INT(Calendar!$D$5)-F18)</f>
      </c>
      <c r="H18" s="27"/>
      <c r="I18" s="27"/>
      <c r="J18" s="35" t="str">
        <f>IF(C18="","",IF(OR(D18="",E18="",NOT(ISNUMBER(F18)),H18=""),"Missing inputs",IF(H18="Pass","Pass",IF(H18="Fail","Fail",IF(AND(H18="N/A",E18="No"),"N/A",IF(INT(Calendar!$H$6)&gt;G18,"Overdue","Open"))))))</f>
      </c>
      <c r="K18" s="3"/>
    </row>
    <row r="19" ht="43" customHeight="1">
      <c r="A19" s="3"/>
      <c r="B19" s="31"/>
      <c r="C19" s="31"/>
      <c r="D19" s="31"/>
      <c r="E19" s="31"/>
      <c r="F19" s="31"/>
      <c r="G19" s="38" t="str">
        <f>IF(OR(C19="",NOT(ISNUMBER(F19))),"",INT(Calendar!$D$5)-F19)</f>
      </c>
      <c r="H19" s="31"/>
      <c r="I19" s="31"/>
      <c r="J19" s="35" t="str">
        <f>IF(C19="","",IF(OR(D19="",E19="",NOT(ISNUMBER(F19)),H19=""),"Missing inputs",IF(H19="Pass","Pass",IF(H19="Fail","Fail",IF(AND(H19="N/A",E19="No"),"N/A",IF(INT(Calendar!$H$6)&gt;G19,"Overdue","Open"))))))</f>
      </c>
      <c r="K19" s="3"/>
    </row>
    <row r="20" ht="43" customHeight="1">
      <c r="A20" s="3"/>
      <c r="B20" s="27"/>
      <c r="C20" s="27"/>
      <c r="D20" s="27"/>
      <c r="E20" s="27"/>
      <c r="F20" s="27"/>
      <c r="G20" s="38" t="str">
        <f>IF(OR(C20="",NOT(ISNUMBER(F20))),"",INT(Calendar!$D$5)-F20)</f>
      </c>
      <c r="H20" s="27"/>
      <c r="I20" s="27"/>
      <c r="J20" s="35" t="str">
        <f>IF(C20="","",IF(OR(D20="",E20="",NOT(ISNUMBER(F20)),H20=""),"Missing inputs",IF(H20="Pass","Pass",IF(H20="Fail","Fail",IF(AND(H20="N/A",E20="No"),"N/A",IF(INT(Calendar!$H$6)&gt;G20,"Overdue","Open"))))))</f>
      </c>
      <c r="K20" s="3"/>
    </row>
    <row r="21" ht="43" customHeight="1">
      <c r="A21" s="3"/>
      <c r="B21" s="31"/>
      <c r="C21" s="31"/>
      <c r="D21" s="31"/>
      <c r="E21" s="31"/>
      <c r="F21" s="31"/>
      <c r="G21" s="38" t="str">
        <f>IF(OR(C21="",NOT(ISNUMBER(F21))),"",INT(Calendar!$D$5)-F21)</f>
      </c>
      <c r="H21" s="31"/>
      <c r="I21" s="31"/>
      <c r="J21" s="35" t="str">
        <f>IF(C21="","",IF(OR(D21="",E21="",NOT(ISNUMBER(F21)),H21=""),"Missing inputs",IF(H21="Pass","Pass",IF(H21="Fail","Fail",IF(AND(H21="N/A",E21="No"),"N/A",IF(INT(Calendar!$H$6)&gt;G21,"Overdue","Open"))))))</f>
      </c>
      <c r="K21" s="3"/>
    </row>
    <row r="22" ht="43" customHeight="1">
      <c r="A22" s="3"/>
      <c r="B22" s="27"/>
      <c r="C22" s="27"/>
      <c r="D22" s="27"/>
      <c r="E22" s="27"/>
      <c r="F22" s="27"/>
      <c r="G22" s="38" t="str">
        <f>IF(OR(C22="",NOT(ISNUMBER(F22))),"",INT(Calendar!$D$5)-F22)</f>
      </c>
      <c r="H22" s="27"/>
      <c r="I22" s="27"/>
      <c r="J22" s="35" t="str">
        <f>IF(C22="","",IF(OR(D22="",E22="",NOT(ISNUMBER(F22)),H22=""),"Missing inputs",IF(H22="Pass","Pass",IF(H22="Fail","Fail",IF(AND(H22="N/A",E22="No"),"N/A",IF(INT(Calendar!$H$6)&gt;G22,"Overdue","Open"))))))</f>
      </c>
      <c r="K22" s="3"/>
    </row>
    <row r="23" ht="43" customHeight="1">
      <c r="A23" s="3"/>
      <c r="B23" s="31"/>
      <c r="C23" s="31"/>
      <c r="D23" s="31"/>
      <c r="E23" s="31"/>
      <c r="F23" s="31"/>
      <c r="G23" s="38" t="str">
        <f>IF(OR(C23="",NOT(ISNUMBER(F23))),"",INT(Calendar!$D$5)-F23)</f>
      </c>
      <c r="H23" s="31"/>
      <c r="I23" s="31"/>
      <c r="J23" s="35" t="str">
        <f>IF(C23="","",IF(OR(D23="",E23="",NOT(ISNUMBER(F23)),H23=""),"Missing inputs",IF(H23="Pass","Pass",IF(H23="Fail","Fail",IF(AND(H23="N/A",E23="No"),"N/A",IF(INT(Calendar!$H$6)&gt;G23,"Overdue","Open"))))))</f>
      </c>
      <c r="K23" s="3"/>
    </row>
    <row r="24" ht="43" customHeight="1">
      <c r="A24" s="3"/>
      <c r="B24" s="27"/>
      <c r="C24" s="27"/>
      <c r="D24" s="27"/>
      <c r="E24" s="27"/>
      <c r="F24" s="27"/>
      <c r="G24" s="38" t="str">
        <f>IF(OR(C24="",NOT(ISNUMBER(F24))),"",INT(Calendar!$D$5)-F24)</f>
      </c>
      <c r="H24" s="27"/>
      <c r="I24" s="27"/>
      <c r="J24" s="35" t="str">
        <f>IF(C24="","",IF(OR(D24="",E24="",NOT(ISNUMBER(F24)),H24=""),"Missing inputs",IF(H24="Pass","Pass",IF(H24="Fail","Fail",IF(AND(H24="N/A",E24="No"),"N/A",IF(INT(Calendar!$H$6)&gt;G24,"Overdue","Open"))))))</f>
      </c>
      <c r="K24" s="3"/>
    </row>
    <row r="25" ht="43" customHeight="1">
      <c r="A25" s="3"/>
      <c r="B25" s="31"/>
      <c r="C25" s="31"/>
      <c r="D25" s="31"/>
      <c r="E25" s="31"/>
      <c r="F25" s="31"/>
      <c r="G25" s="38" t="str">
        <f>IF(OR(C25="",NOT(ISNUMBER(F25))),"",INT(Calendar!$D$5)-F25)</f>
      </c>
      <c r="H25" s="31"/>
      <c r="I25" s="31"/>
      <c r="J25" s="35" t="str">
        <f>IF(C25="","",IF(OR(D25="",E25="",NOT(ISNUMBER(F25)),H25=""),"Missing inputs",IF(H25="Pass","Pass",IF(H25="Fail","Fail",IF(AND(H25="N/A",E25="No"),"N/A",IF(INT(Calendar!$H$6)&gt;G25,"Overdue","Open"))))))</f>
      </c>
      <c r="K25" s="3"/>
    </row>
    <row r="26" ht="43" customHeight="1">
      <c r="A26" s="3"/>
      <c r="B26" s="27"/>
      <c r="C26" s="27"/>
      <c r="D26" s="27"/>
      <c r="E26" s="27"/>
      <c r="F26" s="27"/>
      <c r="G26" s="38" t="str">
        <f>IF(OR(C26="",NOT(ISNUMBER(F26))),"",INT(Calendar!$D$5)-F26)</f>
      </c>
      <c r="H26" s="27"/>
      <c r="I26" s="27"/>
      <c r="J26" s="35" t="str">
        <f>IF(C26="","",IF(OR(D26="",E26="",NOT(ISNUMBER(F26)),H26=""),"Missing inputs",IF(H26="Pass","Pass",IF(H26="Fail","Fail",IF(AND(H26="N/A",E26="No"),"N/A",IF(INT(Calendar!$H$6)&gt;G26,"Overdue","Open"))))))</f>
      </c>
      <c r="K26" s="3"/>
    </row>
    <row r="27" ht="43" customHeight="1">
      <c r="A27" s="3"/>
      <c r="B27" s="31"/>
      <c r="C27" s="31"/>
      <c r="D27" s="31"/>
      <c r="E27" s="31"/>
      <c r="F27" s="31"/>
      <c r="G27" s="38" t="str">
        <f>IF(OR(C27="",NOT(ISNUMBER(F27))),"",INT(Calendar!$D$5)-F27)</f>
      </c>
      <c r="H27" s="31"/>
      <c r="I27" s="31"/>
      <c r="J27" s="35" t="str">
        <f>IF(C27="","",IF(OR(D27="",E27="",NOT(ISNUMBER(F27)),H27=""),"Missing inputs",IF(H27="Pass","Pass",IF(H27="Fail","Fail",IF(AND(H27="N/A",E27="No"),"N/A",IF(INT(Calendar!$H$6)&gt;G27,"Overdue","Open"))))))</f>
      </c>
      <c r="K27" s="3"/>
    </row>
    <row r="28" ht="43" customHeight="1">
      <c r="A28" s="3"/>
      <c r="B28" s="27"/>
      <c r="C28" s="27"/>
      <c r="D28" s="27"/>
      <c r="E28" s="27"/>
      <c r="F28" s="27"/>
      <c r="G28" s="38" t="str">
        <f>IF(OR(C28="",NOT(ISNUMBER(F28))),"",INT(Calendar!$D$5)-F28)</f>
      </c>
      <c r="H28" s="27"/>
      <c r="I28" s="27"/>
      <c r="J28" s="35" t="str">
        <f>IF(C28="","",IF(OR(D28="",E28="",NOT(ISNUMBER(F28)),H28=""),"Missing inputs",IF(H28="Pass","Pass",IF(H28="Fail","Fail",IF(AND(H28="N/A",E28="No"),"N/A",IF(INT(Calendar!$H$6)&gt;G28,"Overdue","Open"))))))</f>
      </c>
      <c r="K28" s="3"/>
    </row>
    <row r="29" ht="43" customHeight="1">
      <c r="A29" s="3"/>
      <c r="B29" s="31"/>
      <c r="C29" s="31"/>
      <c r="D29" s="31"/>
      <c r="E29" s="31"/>
      <c r="F29" s="31"/>
      <c r="G29" s="38" t="str">
        <f>IF(OR(C29="",NOT(ISNUMBER(F29))),"",INT(Calendar!$D$5)-F29)</f>
      </c>
      <c r="H29" s="31"/>
      <c r="I29" s="31"/>
      <c r="J29" s="35" t="str">
        <f>IF(C29="","",IF(OR(D29="",E29="",NOT(ISNUMBER(F29)),H29=""),"Missing inputs",IF(H29="Pass","Pass",IF(H29="Fail","Fail",IF(AND(H29="N/A",E29="No"),"N/A",IF(INT(Calendar!$H$6)&gt;G29,"Overdue","Open"))))))</f>
      </c>
      <c r="K29" s="3"/>
    </row>
    <row r="30" ht="43" customHeight="1">
      <c r="A30" s="3"/>
      <c r="B30" s="27"/>
      <c r="C30" s="27"/>
      <c r="D30" s="27"/>
      <c r="E30" s="27"/>
      <c r="F30" s="27"/>
      <c r="G30" s="38" t="str">
        <f>IF(OR(C30="",NOT(ISNUMBER(F30))),"",INT(Calendar!$D$5)-F30)</f>
      </c>
      <c r="H30" s="27"/>
      <c r="I30" s="27"/>
      <c r="J30" s="35" t="str">
        <f>IF(C30="","",IF(OR(D30="",E30="",NOT(ISNUMBER(F30)),H30=""),"Missing inputs",IF(H30="Pass","Pass",IF(H30="Fail","Fail",IF(AND(H30="N/A",E30="No"),"N/A",IF(INT(Calendar!$H$6)&gt;G30,"Overdue","Open"))))))</f>
      </c>
      <c r="K30" s="3"/>
    </row>
    <row r="31" ht="43" customHeight="1">
      <c r="A31" s="3"/>
      <c r="B31" s="31"/>
      <c r="C31" s="31"/>
      <c r="D31" s="31"/>
      <c r="E31" s="31"/>
      <c r="F31" s="31"/>
      <c r="G31" s="38" t="str">
        <f>IF(OR(C31="",NOT(ISNUMBER(F31))),"",INT(Calendar!$D$5)-F31)</f>
      </c>
      <c r="H31" s="31"/>
      <c r="I31" s="31"/>
      <c r="J31" s="35" t="str">
        <f>IF(C31="","",IF(OR(D31="",E31="",NOT(ISNUMBER(F31)),H31=""),"Missing inputs",IF(H31="Pass","Pass",IF(H31="Fail","Fail",IF(AND(H31="N/A",E31="No"),"N/A",IF(INT(Calendar!$H$6)&gt;G31,"Overdue","Open"))))))</f>
      </c>
      <c r="K31" s="3"/>
    </row>
    <row r="32" ht="43" customHeight="1">
      <c r="A32" s="3"/>
      <c r="B32" s="27"/>
      <c r="C32" s="27"/>
      <c r="D32" s="27"/>
      <c r="E32" s="27"/>
      <c r="F32" s="27"/>
      <c r="G32" s="38" t="str">
        <f>IF(OR(C32="",NOT(ISNUMBER(F32))),"",INT(Calendar!$D$5)-F32)</f>
      </c>
      <c r="H32" s="27"/>
      <c r="I32" s="27"/>
      <c r="J32" s="35" t="str">
        <f>IF(C32="","",IF(OR(D32="",E32="",NOT(ISNUMBER(F32)),H32=""),"Missing inputs",IF(H32="Pass","Pass",IF(H32="Fail","Fail",IF(AND(H32="N/A",E32="No"),"N/A",IF(INT(Calendar!$H$6)&gt;G32,"Overdue","Open"))))))</f>
      </c>
      <c r="K32" s="3"/>
    </row>
    <row r="33" ht="43" customHeight="1">
      <c r="A33" s="3"/>
      <c r="B33" s="31"/>
      <c r="C33" s="31"/>
      <c r="D33" s="31"/>
      <c r="E33" s="31"/>
      <c r="F33" s="31"/>
      <c r="G33" s="38" t="str">
        <f>IF(OR(C33="",NOT(ISNUMBER(F33))),"",INT(Calendar!$D$5)-F33)</f>
      </c>
      <c r="H33" s="31"/>
      <c r="I33" s="31"/>
      <c r="J33" s="35" t="str">
        <f>IF(C33="","",IF(OR(D33="",E33="",NOT(ISNUMBER(F33)),H33=""),"Missing inputs",IF(H33="Pass","Pass",IF(H33="Fail","Fail",IF(AND(H33="N/A",E33="No"),"N/A",IF(INT(Calendar!$H$6)&gt;G33,"Overdue","Open"))))))</f>
      </c>
      <c r="K33" s="3"/>
    </row>
    <row r="34" ht="43" customHeight="1">
      <c r="A34" s="3"/>
      <c r="B34" s="27"/>
      <c r="C34" s="27"/>
      <c r="D34" s="27"/>
      <c r="E34" s="27"/>
      <c r="F34" s="27"/>
      <c r="G34" s="38" t="str">
        <f>IF(OR(C34="",NOT(ISNUMBER(F34))),"",INT(Calendar!$D$5)-F34)</f>
      </c>
      <c r="H34" s="27"/>
      <c r="I34" s="27"/>
      <c r="J34" s="35" t="str">
        <f>IF(C34="","",IF(OR(D34="",E34="",NOT(ISNUMBER(F34)),H34=""),"Missing inputs",IF(H34="Pass","Pass",IF(H34="Fail","Fail",IF(AND(H34="N/A",E34="No"),"N/A",IF(INT(Calendar!$H$6)&gt;G34,"Overdue","Open"))))))</f>
      </c>
      <c r="K34" s="3"/>
    </row>
    <row r="35" ht="43" customHeight="1">
      <c r="A35" s="3"/>
      <c r="B35" s="31"/>
      <c r="C35" s="31"/>
      <c r="D35" s="31"/>
      <c r="E35" s="31"/>
      <c r="F35" s="31"/>
      <c r="G35" s="38" t="str">
        <f>IF(OR(C35="",NOT(ISNUMBER(F35))),"",INT(Calendar!$D$5)-F35)</f>
      </c>
      <c r="H35" s="31"/>
      <c r="I35" s="31"/>
      <c r="J35" s="35" t="str">
        <f>IF(C35="","",IF(OR(D35="",E35="",NOT(ISNUMBER(F35)),H35=""),"Missing inputs",IF(H35="Pass","Pass",IF(H35="Fail","Fail",IF(AND(H35="N/A",E35="No"),"N/A",IF(INT(Calendar!$H$6)&gt;G35,"Overdue","Open"))))))</f>
      </c>
      <c r="K35" s="3"/>
    </row>
    <row r="36" ht="43" customHeight="1">
      <c r="A36" s="3"/>
      <c r="B36" s="27"/>
      <c r="C36" s="27"/>
      <c r="D36" s="27"/>
      <c r="E36" s="27"/>
      <c r="F36" s="27"/>
      <c r="G36" s="38" t="str">
        <f>IF(OR(C36="",NOT(ISNUMBER(F36))),"",INT(Calendar!$D$5)-F36)</f>
      </c>
      <c r="H36" s="27"/>
      <c r="I36" s="27"/>
      <c r="J36" s="35" t="str">
        <f>IF(C36="","",IF(OR(D36="",E36="",NOT(ISNUMBER(F36)),H36=""),"Missing inputs",IF(H36="Pass","Pass",IF(H36="Fail","Fail",IF(AND(H36="N/A",E36="No"),"N/A",IF(INT(Calendar!$H$6)&gt;G36,"Overdue","Open"))))))</f>
      </c>
      <c r="K36" s="3"/>
    </row>
    <row r="37" ht="43" customHeight="1">
      <c r="A37" s="3"/>
      <c r="B37" s="31"/>
      <c r="C37" s="31"/>
      <c r="D37" s="31"/>
      <c r="E37" s="31"/>
      <c r="F37" s="31"/>
      <c r="G37" s="38" t="str">
        <f>IF(OR(C37="",NOT(ISNUMBER(F37))),"",INT(Calendar!$D$5)-F37)</f>
      </c>
      <c r="H37" s="31"/>
      <c r="I37" s="31"/>
      <c r="J37" s="35" t="str">
        <f>IF(C37="","",IF(OR(D37="",E37="",NOT(ISNUMBER(F37)),H37=""),"Missing inputs",IF(H37="Pass","Pass",IF(H37="Fail","Fail",IF(AND(H37="N/A",E37="No"),"N/A",IF(INT(Calendar!$H$6)&gt;G37,"Overdue","Open"))))))</f>
      </c>
      <c r="K37" s="3"/>
    </row>
    <row r="38" ht="43" customHeight="1">
      <c r="A38" s="3"/>
      <c r="B38" s="27"/>
      <c r="C38" s="27"/>
      <c r="D38" s="27"/>
      <c r="E38" s="27"/>
      <c r="F38" s="27"/>
      <c r="G38" s="38" t="str">
        <f>IF(OR(C38="",NOT(ISNUMBER(F38))),"",INT(Calendar!$D$5)-F38)</f>
      </c>
      <c r="H38" s="27"/>
      <c r="I38" s="27"/>
      <c r="J38" s="35" t="str">
        <f>IF(C38="","",IF(OR(D38="",E38="",NOT(ISNUMBER(F38)),H38=""),"Missing inputs",IF(H38="Pass","Pass",IF(H38="Fail","Fail",IF(AND(H38="N/A",E38="No"),"N/A",IF(INT(Calendar!$H$6)&gt;G38,"Overdue","Open"))))))</f>
      </c>
      <c r="K38" s="3"/>
    </row>
    <row r="39" ht="43" customHeight="1">
      <c r="A39" s="3"/>
      <c r="B39" s="31"/>
      <c r="C39" s="31"/>
      <c r="D39" s="31"/>
      <c r="E39" s="31"/>
      <c r="F39" s="31"/>
      <c r="G39" s="38" t="str">
        <f>IF(OR(C39="",NOT(ISNUMBER(F39))),"",INT(Calendar!$D$5)-F39)</f>
      </c>
      <c r="H39" s="31"/>
      <c r="I39" s="31"/>
      <c r="J39" s="35" t="str">
        <f>IF(C39="","",IF(OR(D39="",E39="",NOT(ISNUMBER(F39)),H39=""),"Missing inputs",IF(H39="Pass","Pass",IF(H39="Fail","Fail",IF(AND(H39="N/A",E39="No"),"N/A",IF(INT(Calendar!$H$6)&gt;G39,"Overdue","Open"))))))</f>
      </c>
      <c r="K39" s="3"/>
    </row>
    <row r="40" ht="43" customHeight="1">
      <c r="A40" s="3"/>
      <c r="B40" s="27"/>
      <c r="C40" s="27"/>
      <c r="D40" s="27"/>
      <c r="E40" s="27"/>
      <c r="F40" s="27"/>
      <c r="G40" s="38" t="str">
        <f>IF(OR(C40="",NOT(ISNUMBER(F40))),"",INT(Calendar!$D$5)-F40)</f>
      </c>
      <c r="H40" s="27"/>
      <c r="I40" s="27"/>
      <c r="J40" s="35" t="str">
        <f>IF(C40="","",IF(OR(D40="",E40="",NOT(ISNUMBER(F40)),H40=""),"Missing inputs",IF(H40="Pass","Pass",IF(H40="Fail","Fail",IF(AND(H40="N/A",E40="No"),"N/A",IF(INT(Calendar!$H$6)&gt;G40,"Overdue","Open"))))))</f>
      </c>
      <c r="K40" s="3"/>
    </row>
    <row r="41" ht="43" customHeight="1">
      <c r="A41" s="3"/>
      <c r="B41" s="31"/>
      <c r="C41" s="31"/>
      <c r="D41" s="31"/>
      <c r="E41" s="31"/>
      <c r="F41" s="31"/>
      <c r="G41" s="38" t="str">
        <f>IF(OR(C41="",NOT(ISNUMBER(F41))),"",INT(Calendar!$D$5)-F41)</f>
      </c>
      <c r="H41" s="31"/>
      <c r="I41" s="31"/>
      <c r="J41" s="35" t="str">
        <f>IF(C41="","",IF(OR(D41="",E41="",NOT(ISNUMBER(F41)),H41=""),"Missing inputs",IF(H41="Pass","Pass",IF(H41="Fail","Fail",IF(AND(H41="N/A",E41="No"),"N/A",IF(INT(Calendar!$H$6)&gt;G41,"Overdue","Open"))))))</f>
      </c>
      <c r="K41" s="3"/>
    </row>
    <row r="42" ht="43" customHeight="1">
      <c r="A42" s="3"/>
      <c r="B42" s="27"/>
      <c r="C42" s="27"/>
      <c r="D42" s="27"/>
      <c r="E42" s="27"/>
      <c r="F42" s="27"/>
      <c r="G42" s="38" t="str">
        <f>IF(OR(C42="",NOT(ISNUMBER(F42))),"",INT(Calendar!$D$5)-F42)</f>
      </c>
      <c r="H42" s="27"/>
      <c r="I42" s="27"/>
      <c r="J42" s="35" t="str">
        <f>IF(C42="","",IF(OR(D42="",E42="",NOT(ISNUMBER(F42)),H42=""),"Missing inputs",IF(H42="Pass","Pass",IF(H42="Fail","Fail",IF(AND(H42="N/A",E42="No"),"N/A",IF(INT(Calendar!$H$6)&gt;G42,"Overdue","Open"))))))</f>
      </c>
      <c r="K42" s="3"/>
    </row>
    <row r="43" ht="43" customHeight="1">
      <c r="A43" s="3"/>
      <c r="B43" s="31"/>
      <c r="C43" s="31"/>
      <c r="D43" s="31"/>
      <c r="E43" s="31"/>
      <c r="F43" s="31"/>
      <c r="G43" s="38" t="str">
        <f>IF(OR(C43="",NOT(ISNUMBER(F43))),"",INT(Calendar!$D$5)-F43)</f>
      </c>
      <c r="H43" s="31"/>
      <c r="I43" s="31"/>
      <c r="J43" s="35" t="str">
        <f>IF(C43="","",IF(OR(D43="",E43="",NOT(ISNUMBER(F43)),H43=""),"Missing inputs",IF(H43="Pass","Pass",IF(H43="Fail","Fail",IF(AND(H43="N/A",E43="No"),"N/A",IF(INT(Calendar!$H$6)&gt;G43,"Overdue","Open"))))))</f>
      </c>
      <c r="K43" s="3"/>
    </row>
    <row r="44" ht="43" customHeight="1">
      <c r="A44" s="3"/>
      <c r="B44" s="27"/>
      <c r="C44" s="27"/>
      <c r="D44" s="27"/>
      <c r="E44" s="27"/>
      <c r="F44" s="27"/>
      <c r="G44" s="38" t="str">
        <f>IF(OR(C44="",NOT(ISNUMBER(F44))),"",INT(Calendar!$D$5)-F44)</f>
      </c>
      <c r="H44" s="27"/>
      <c r="I44" s="27"/>
      <c r="J44" s="35" t="str">
        <f>IF(C44="","",IF(OR(D44="",E44="",NOT(ISNUMBER(F44)),H44=""),"Missing inputs",IF(H44="Pass","Pass",IF(H44="Fail","Fail",IF(AND(H44="N/A",E44="No"),"N/A",IF(INT(Calendar!$H$6)&gt;G44,"Overdue","Open"))))))</f>
      </c>
      <c r="K44" s="3"/>
    </row>
    <row r="45" ht="43" customHeight="1">
      <c r="A45" s="3"/>
      <c r="B45" s="31"/>
      <c r="C45" s="31"/>
      <c r="D45" s="31"/>
      <c r="E45" s="31"/>
      <c r="F45" s="31"/>
      <c r="G45" s="38" t="str">
        <f>IF(OR(C45="",NOT(ISNUMBER(F45))),"",INT(Calendar!$D$5)-F45)</f>
      </c>
      <c r="H45" s="31"/>
      <c r="I45" s="31"/>
      <c r="J45" s="35" t="str">
        <f>IF(C45="","",IF(OR(D45="",E45="",NOT(ISNUMBER(F45)),H45=""),"Missing inputs",IF(H45="Pass","Pass",IF(H45="Fail","Fail",IF(AND(H45="N/A",E45="No"),"N/A",IF(INT(Calendar!$H$6)&gt;G45,"Overdue","Open"))))))</f>
      </c>
      <c r="K45" s="3"/>
    </row>
    <row r="46" ht="43" customHeight="1">
      <c r="A46" s="3"/>
      <c r="B46" s="27"/>
      <c r="C46" s="27"/>
      <c r="D46" s="27"/>
      <c r="E46" s="27"/>
      <c r="F46" s="27"/>
      <c r="G46" s="38" t="str">
        <f>IF(OR(C46="",NOT(ISNUMBER(F46))),"",INT(Calendar!$D$5)-F46)</f>
      </c>
      <c r="H46" s="27"/>
      <c r="I46" s="27"/>
      <c r="J46" s="35" t="str">
        <f>IF(C46="","",IF(OR(D46="",E46="",NOT(ISNUMBER(F46)),H46=""),"Missing inputs",IF(H46="Pass","Pass",IF(H46="Fail","Fail",IF(AND(H46="N/A",E46="No"),"N/A",IF(INT(Calendar!$H$6)&gt;G46,"Overdue","Open"))))))</f>
      </c>
      <c r="K46" s="3"/>
    </row>
    <row r="47" ht="43" customHeight="1">
      <c r="A47" s="3"/>
      <c r="B47" s="31"/>
      <c r="C47" s="31"/>
      <c r="D47" s="31"/>
      <c r="E47" s="31"/>
      <c r="F47" s="31"/>
      <c r="G47" s="38" t="str">
        <f>IF(OR(C47="",NOT(ISNUMBER(F47))),"",INT(Calendar!$D$5)-F47)</f>
      </c>
      <c r="H47" s="31"/>
      <c r="I47" s="31"/>
      <c r="J47" s="35" t="str">
        <f>IF(C47="","",IF(OR(D47="",E47="",NOT(ISNUMBER(F47)),H47=""),"Missing inputs",IF(H47="Pass","Pass",IF(H47="Fail","Fail",IF(AND(H47="N/A",E47="No"),"N/A",IF(INT(Calendar!$H$6)&gt;G47,"Overdue","Open"))))))</f>
      </c>
      <c r="K47" s="3"/>
    </row>
    <row r="48" ht="43" customHeight="1">
      <c r="A48" s="3"/>
      <c r="B48" s="27"/>
      <c r="C48" s="27"/>
      <c r="D48" s="27"/>
      <c r="E48" s="27"/>
      <c r="F48" s="27"/>
      <c r="G48" s="38" t="str">
        <f>IF(OR(C48="",NOT(ISNUMBER(F48))),"",INT(Calendar!$D$5)-F48)</f>
      </c>
      <c r="H48" s="27"/>
      <c r="I48" s="27"/>
      <c r="J48" s="35" t="str">
        <f>IF(C48="","",IF(OR(D48="",E48="",NOT(ISNUMBER(F48)),H48=""),"Missing inputs",IF(H48="Pass","Pass",IF(H48="Fail","Fail",IF(AND(H48="N/A",E48="No"),"N/A",IF(INT(Calendar!$H$6)&gt;G48,"Overdue","Open"))))))</f>
      </c>
      <c r="K48" s="3"/>
    </row>
    <row r="49" ht="43" customHeight="1">
      <c r="A49" s="3"/>
      <c r="B49" s="31"/>
      <c r="C49" s="31"/>
      <c r="D49" s="31"/>
      <c r="E49" s="31"/>
      <c r="F49" s="31"/>
      <c r="G49" s="38" t="str">
        <f>IF(OR(C49="",NOT(ISNUMBER(F49))),"",INT(Calendar!$D$5)-F49)</f>
      </c>
      <c r="H49" s="31"/>
      <c r="I49" s="31"/>
      <c r="J49" s="35" t="str">
        <f>IF(C49="","",IF(OR(D49="",E49="",NOT(ISNUMBER(F49)),H49=""),"Missing inputs",IF(H49="Pass","Pass",IF(H49="Fail","Fail",IF(AND(H49="N/A",E49="No"),"N/A",IF(INT(Calendar!$H$6)&gt;G49,"Overdue","Open"))))))</f>
      </c>
      <c r="K49" s="3"/>
    </row>
    <row r="50" ht="43" customHeight="1">
      <c r="A50" s="3"/>
      <c r="B50" s="27"/>
      <c r="C50" s="27"/>
      <c r="D50" s="27"/>
      <c r="E50" s="27"/>
      <c r="F50" s="27"/>
      <c r="G50" s="38" t="str">
        <f>IF(OR(C50="",NOT(ISNUMBER(F50))),"",INT(Calendar!$D$5)-F50)</f>
      </c>
      <c r="H50" s="27"/>
      <c r="I50" s="27"/>
      <c r="J50" s="35" t="str">
        <f>IF(C50="","",IF(OR(D50="",E50="",NOT(ISNUMBER(F50)),H50=""),"Missing inputs",IF(H50="Pass","Pass",IF(H50="Fail","Fail",IF(AND(H50="N/A",E50="No"),"N/A",IF(INT(Calendar!$H$6)&gt;G50,"Overdue","Open"))))))</f>
      </c>
      <c r="K50" s="3"/>
    </row>
    <row r="51" ht="43" customHeight="1">
      <c r="A51" s="3"/>
      <c r="B51" s="31"/>
      <c r="C51" s="31"/>
      <c r="D51" s="31"/>
      <c r="E51" s="31"/>
      <c r="F51" s="31"/>
      <c r="G51" s="38" t="str">
        <f>IF(OR(C51="",NOT(ISNUMBER(F51))),"",INT(Calendar!$D$5)-F51)</f>
      </c>
      <c r="H51" s="31"/>
      <c r="I51" s="31"/>
      <c r="J51" s="35" t="str">
        <f>IF(C51="","",IF(OR(D51="",E51="",NOT(ISNUMBER(F51)),H51=""),"Missing inputs",IF(H51="Pass","Pass",IF(H51="Fail","Fail",IF(AND(H51="N/A",E51="No"),"N/A",IF(INT(Calendar!$H$6)&gt;G51,"Overdue","Open"))))))</f>
      </c>
      <c r="K51" s="3"/>
    </row>
    <row r="52" ht="43" customHeight="1">
      <c r="A52" s="3"/>
      <c r="B52" s="27"/>
      <c r="C52" s="27"/>
      <c r="D52" s="27"/>
      <c r="E52" s="27"/>
      <c r="F52" s="27"/>
      <c r="G52" s="38" t="str">
        <f>IF(OR(C52="",NOT(ISNUMBER(F52))),"",INT(Calendar!$D$5)-F52)</f>
      </c>
      <c r="H52" s="27"/>
      <c r="I52" s="27"/>
      <c r="J52" s="35" t="str">
        <f>IF(C52="","",IF(OR(D52="",E52="",NOT(ISNUMBER(F52)),H52=""),"Missing inputs",IF(H52="Pass","Pass",IF(H52="Fail","Fail",IF(AND(H52="N/A",E52="No"),"N/A",IF(INT(Calendar!$H$6)&gt;G52,"Overdue","Open"))))))</f>
      </c>
      <c r="K52" s="3"/>
    </row>
    <row r="53" ht="43" customHeight="1">
      <c r="A53" s="3"/>
      <c r="B53" s="31"/>
      <c r="C53" s="31"/>
      <c r="D53" s="31"/>
      <c r="E53" s="31"/>
      <c r="F53" s="31"/>
      <c r="G53" s="38" t="str">
        <f>IF(OR(C53="",NOT(ISNUMBER(F53))),"",INT(Calendar!$D$5)-F53)</f>
      </c>
      <c r="H53" s="31"/>
      <c r="I53" s="31"/>
      <c r="J53" s="35" t="str">
        <f>IF(C53="","",IF(OR(D53="",E53="",NOT(ISNUMBER(F53)),H53=""),"Missing inputs",IF(H53="Pass","Pass",IF(H53="Fail","Fail",IF(AND(H53="N/A",E53="No"),"N/A",IF(INT(Calendar!$H$6)&gt;G53,"Overdue","Open"))))))</f>
      </c>
      <c r="K53" s="3"/>
    </row>
    <row r="54" ht="43" customHeight="1">
      <c r="A54" s="3"/>
      <c r="B54" s="27"/>
      <c r="C54" s="27"/>
      <c r="D54" s="27"/>
      <c r="E54" s="27"/>
      <c r="F54" s="27"/>
      <c r="G54" s="38" t="str">
        <f>IF(OR(C54="",NOT(ISNUMBER(F54))),"",INT(Calendar!$D$5)-F54)</f>
      </c>
      <c r="H54" s="27"/>
      <c r="I54" s="27"/>
      <c r="J54" s="35" t="str">
        <f>IF(C54="","",IF(OR(D54="",E54="",NOT(ISNUMBER(F54)),H54=""),"Missing inputs",IF(H54="Pass","Pass",IF(H54="Fail","Fail",IF(AND(H54="N/A",E54="No"),"N/A",IF(INT(Calendar!$H$6)&gt;G54,"Overdue","Open"))))))</f>
      </c>
      <c r="K54" s="3"/>
    </row>
    <row r="55" ht="43" customHeight="1">
      <c r="A55" s="3"/>
      <c r="B55" s="31"/>
      <c r="C55" s="31"/>
      <c r="D55" s="31"/>
      <c r="E55" s="31"/>
      <c r="F55" s="31"/>
      <c r="G55" s="38" t="str">
        <f>IF(OR(C55="",NOT(ISNUMBER(F55))),"",INT(Calendar!$D$5)-F55)</f>
      </c>
      <c r="H55" s="31"/>
      <c r="I55" s="31"/>
      <c r="J55" s="35" t="str">
        <f>IF(C55="","",IF(OR(D55="",E55="",NOT(ISNUMBER(F55)),H55=""),"Missing inputs",IF(H55="Pass","Pass",IF(H55="Fail","Fail",IF(AND(H55="N/A",E55="No"),"N/A",IF(INT(Calendar!$H$6)&gt;G55,"Overdue","Open"))))))</f>
      </c>
      <c r="K55" s="3"/>
    </row>
    <row r="56" ht="43" customHeight="1">
      <c r="A56" s="3"/>
      <c r="B56" s="27"/>
      <c r="C56" s="27"/>
      <c r="D56" s="27"/>
      <c r="E56" s="27"/>
      <c r="F56" s="27"/>
      <c r="G56" s="38" t="str">
        <f>IF(OR(C56="",NOT(ISNUMBER(F56))),"",INT(Calendar!$D$5)-F56)</f>
      </c>
      <c r="H56" s="27"/>
      <c r="I56" s="27"/>
      <c r="J56" s="35" t="str">
        <f>IF(C56="","",IF(OR(D56="",E56="",NOT(ISNUMBER(F56)),H56=""),"Missing inputs",IF(H56="Pass","Pass",IF(H56="Fail","Fail",IF(AND(H56="N/A",E56="No"),"N/A",IF(INT(Calendar!$H$6)&gt;G56,"Overdue","Open"))))))</f>
      </c>
      <c r="K56" s="3"/>
    </row>
    <row r="57" ht="43" customHeight="1">
      <c r="A57" s="3"/>
      <c r="B57" s="31"/>
      <c r="C57" s="31"/>
      <c r="D57" s="31"/>
      <c r="E57" s="31"/>
      <c r="F57" s="31"/>
      <c r="G57" s="38" t="str">
        <f>IF(OR(C57="",NOT(ISNUMBER(F57))),"",INT(Calendar!$D$5)-F57)</f>
      </c>
      <c r="H57" s="31"/>
      <c r="I57" s="31"/>
      <c r="J57" s="35" t="str">
        <f>IF(C57="","",IF(OR(D57="",E57="",NOT(ISNUMBER(F57)),H57=""),"Missing inputs",IF(H57="Pass","Pass",IF(H57="Fail","Fail",IF(AND(H57="N/A",E57="No"),"N/A",IF(INT(Calendar!$H$6)&gt;G57,"Overdue","Open"))))))</f>
      </c>
      <c r="K57" s="3"/>
    </row>
    <row r="58" ht="43" customHeight="1">
      <c r="A58" s="3"/>
      <c r="B58" s="27"/>
      <c r="C58" s="27"/>
      <c r="D58" s="27"/>
      <c r="E58" s="27"/>
      <c r="F58" s="27"/>
      <c r="G58" s="38" t="str">
        <f>IF(OR(C58="",NOT(ISNUMBER(F58))),"",INT(Calendar!$D$5)-F58)</f>
      </c>
      <c r="H58" s="27"/>
      <c r="I58" s="27"/>
      <c r="J58" s="35" t="str">
        <f>IF(C58="","",IF(OR(D58="",E58="",NOT(ISNUMBER(F58)),H58=""),"Missing inputs",IF(H58="Pass","Pass",IF(H58="Fail","Fail",IF(AND(H58="N/A",E58="No"),"N/A",IF(INT(Calendar!$H$6)&gt;G58,"Overdue","Open"))))))</f>
      </c>
      <c r="K58" s="3"/>
    </row>
    <row r="59" ht="43" customHeight="1">
      <c r="A59" s="3"/>
      <c r="B59" s="31"/>
      <c r="C59" s="31"/>
      <c r="D59" s="31"/>
      <c r="E59" s="31"/>
      <c r="F59" s="31"/>
      <c r="G59" s="38" t="str">
        <f>IF(OR(C59="",NOT(ISNUMBER(F59))),"",INT(Calendar!$D$5)-F59)</f>
      </c>
      <c r="H59" s="31"/>
      <c r="I59" s="31"/>
      <c r="J59" s="35" t="str">
        <f>IF(C59="","",IF(OR(D59="",E59="",NOT(ISNUMBER(F59)),H59=""),"Missing inputs",IF(H59="Pass","Pass",IF(H59="Fail","Fail",IF(AND(H59="N/A",E59="No"),"N/A",IF(INT(Calendar!$H$6)&gt;G59,"Overdue","Open"))))))</f>
      </c>
      <c r="K59" s="3"/>
    </row>
    <row r="60" ht="43" customHeight="1">
      <c r="A60" s="3"/>
      <c r="B60" s="27"/>
      <c r="C60" s="27"/>
      <c r="D60" s="27"/>
      <c r="E60" s="27"/>
      <c r="F60" s="27"/>
      <c r="G60" s="38" t="str">
        <f>IF(OR(C60="",NOT(ISNUMBER(F60))),"",INT(Calendar!$D$5)-F60)</f>
      </c>
      <c r="H60" s="27"/>
      <c r="I60" s="27"/>
      <c r="J60" s="35" t="str">
        <f>IF(C60="","",IF(OR(D60="",E60="",NOT(ISNUMBER(F60)),H60=""),"Missing inputs",IF(H60="Pass","Pass",IF(H60="Fail","Fail",IF(AND(H60="N/A",E60="No"),"N/A",IF(INT(Calendar!$H$6)&gt;G60,"Overdue","Open"))))))</f>
      </c>
      <c r="K60" s="3"/>
    </row>
    <row r="61" ht="43" customHeight="1">
      <c r="A61" s="3"/>
      <c r="B61" s="31"/>
      <c r="C61" s="31"/>
      <c r="D61" s="31"/>
      <c r="E61" s="31"/>
      <c r="F61" s="31"/>
      <c r="G61" s="38" t="str">
        <f>IF(OR(C61="",NOT(ISNUMBER(F61))),"",INT(Calendar!$D$5)-F61)</f>
      </c>
      <c r="H61" s="31"/>
      <c r="I61" s="31"/>
      <c r="J61" s="35" t="str">
        <f>IF(C61="","",IF(OR(D61="",E61="",NOT(ISNUMBER(F61)),H61=""),"Missing inputs",IF(H61="Pass","Pass",IF(H61="Fail","Fail",IF(AND(H61="N/A",E61="No"),"N/A",IF(INT(Calendar!$H$6)&gt;G61,"Overdue","Open"))))))</f>
      </c>
      <c r="K61" s="3"/>
    </row>
    <row r="62" ht="43" customHeight="1">
      <c r="A62" s="3"/>
      <c r="B62" s="27"/>
      <c r="C62" s="27"/>
      <c r="D62" s="27"/>
      <c r="E62" s="27"/>
      <c r="F62" s="27"/>
      <c r="G62" s="38" t="str">
        <f>IF(OR(C62="",NOT(ISNUMBER(F62))),"",INT(Calendar!$D$5)-F62)</f>
      </c>
      <c r="H62" s="27"/>
      <c r="I62" s="27"/>
      <c r="J62" s="35" t="str">
        <f>IF(C62="","",IF(OR(D62="",E62="",NOT(ISNUMBER(F62)),H62=""),"Missing inputs",IF(H62="Pass","Pass",IF(H62="Fail","Fail",IF(AND(H62="N/A",E62="No"),"N/A",IF(INT(Calendar!$H$6)&gt;G62,"Overdue","Open"))))))</f>
      </c>
      <c r="K62" s="3"/>
    </row>
    <row r="63" ht="43" customHeight="1">
      <c r="A63" s="3"/>
      <c r="B63" s="31"/>
      <c r="C63" s="31"/>
      <c r="D63" s="31"/>
      <c r="E63" s="31"/>
      <c r="F63" s="31"/>
      <c r="G63" s="38" t="str">
        <f>IF(OR(C63="",NOT(ISNUMBER(F63))),"",INT(Calendar!$D$5)-F63)</f>
      </c>
      <c r="H63" s="31"/>
      <c r="I63" s="31"/>
      <c r="J63" s="35" t="str">
        <f>IF(C63="","",IF(OR(D63="",E63="",NOT(ISNUMBER(F63)),H63=""),"Missing inputs",IF(H63="Pass","Pass",IF(H63="Fail","Fail",IF(AND(H63="N/A",E63="No"),"N/A",IF(INT(Calendar!$H$6)&gt;G63,"Overdue","Open"))))))</f>
      </c>
      <c r="K63" s="3"/>
    </row>
    <row r="64" ht="43" customHeight="1">
      <c r="A64" s="3"/>
      <c r="B64" s="27"/>
      <c r="C64" s="27"/>
      <c r="D64" s="27"/>
      <c r="E64" s="27"/>
      <c r="F64" s="27"/>
      <c r="G64" s="38" t="str">
        <f>IF(OR(C64="",NOT(ISNUMBER(F64))),"",INT(Calendar!$D$5)-F64)</f>
      </c>
      <c r="H64" s="27"/>
      <c r="I64" s="27"/>
      <c r="J64" s="35" t="str">
        <f>IF(C64="","",IF(OR(D64="",E64="",NOT(ISNUMBER(F64)),H64=""),"Missing inputs",IF(H64="Pass","Pass",IF(H64="Fail","Fail",IF(AND(H64="N/A",E64="No"),"N/A",IF(INT(Calendar!$H$6)&gt;G64,"Overdue","Open"))))))</f>
      </c>
      <c r="K64" s="3"/>
    </row>
    <row r="65" ht="43" customHeight="1">
      <c r="A65" s="3"/>
      <c r="B65" s="31"/>
      <c r="C65" s="31"/>
      <c r="D65" s="31"/>
      <c r="E65" s="31"/>
      <c r="F65" s="31"/>
      <c r="G65" s="38" t="str">
        <f>IF(OR(C65="",NOT(ISNUMBER(F65))),"",INT(Calendar!$D$5)-F65)</f>
      </c>
      <c r="H65" s="31"/>
      <c r="I65" s="31"/>
      <c r="J65" s="35" t="str">
        <f>IF(C65="","",IF(OR(D65="",E65="",NOT(ISNUMBER(F65)),H65=""),"Missing inputs",IF(H65="Pass","Pass",IF(H65="Fail","Fail",IF(AND(H65="N/A",E65="No"),"N/A",IF(INT(Calendar!$H$6)&gt;G65,"Overdue","Open"))))))</f>
      </c>
      <c r="K65" s="3"/>
    </row>
    <row r="66" ht="43" customHeight="1">
      <c r="A66" s="3"/>
      <c r="B66" s="27"/>
      <c r="C66" s="27"/>
      <c r="D66" s="27"/>
      <c r="E66" s="27"/>
      <c r="F66" s="27"/>
      <c r="G66" s="38" t="str">
        <f>IF(OR(C66="",NOT(ISNUMBER(F66))),"",INT(Calendar!$D$5)-F66)</f>
      </c>
      <c r="H66" s="27"/>
      <c r="I66" s="27"/>
      <c r="J66" s="35" t="str">
        <f>IF(C66="","",IF(OR(D66="",E66="",NOT(ISNUMBER(F66)),H66=""),"Missing inputs",IF(H66="Pass","Pass",IF(H66="Fail","Fail",IF(AND(H66="N/A",E66="No"),"N/A",IF(INT(Calendar!$H$6)&gt;G66,"Overdue","Open"))))))</f>
      </c>
      <c r="K66" s="3"/>
    </row>
    <row r="67" ht="43" customHeight="1">
      <c r="A67" s="3"/>
      <c r="B67" s="31"/>
      <c r="C67" s="31"/>
      <c r="D67" s="31"/>
      <c r="E67" s="31"/>
      <c r="F67" s="31"/>
      <c r="G67" s="38" t="str">
        <f>IF(OR(C67="",NOT(ISNUMBER(F67))),"",INT(Calendar!$D$5)-F67)</f>
      </c>
      <c r="H67" s="31"/>
      <c r="I67" s="31"/>
      <c r="J67" s="35" t="str">
        <f>IF(C67="","",IF(OR(D67="",E67="",NOT(ISNUMBER(F67)),H67=""),"Missing inputs",IF(H67="Pass","Pass",IF(H67="Fail","Fail",IF(AND(H67="N/A",E67="No"),"N/A",IF(INT(Calendar!$H$6)&gt;G67,"Overdue","Open"))))))</f>
      </c>
      <c r="K67" s="3"/>
    </row>
    <row r="68" ht="43" customHeight="1">
      <c r="A68" s="3"/>
      <c r="B68" s="27"/>
      <c r="C68" s="27"/>
      <c r="D68" s="27"/>
      <c r="E68" s="27"/>
      <c r="F68" s="27"/>
      <c r="G68" s="38" t="str">
        <f>IF(OR(C68="",NOT(ISNUMBER(F68))),"",INT(Calendar!$D$5)-F68)</f>
      </c>
      <c r="H68" s="27"/>
      <c r="I68" s="27"/>
      <c r="J68" s="35" t="str">
        <f>IF(C68="","",IF(OR(D68="",E68="",NOT(ISNUMBER(F68)),H68=""),"Missing inputs",IF(H68="Pass","Pass",IF(H68="Fail","Fail",IF(AND(H68="N/A",E68="No"),"N/A",IF(INT(Calendar!$H$6)&gt;G68,"Overdue","Open"))))))</f>
      </c>
      <c r="K68" s="3"/>
    </row>
    <row r="69" ht="43" customHeight="1">
      <c r="A69" s="3"/>
      <c r="B69" s="31"/>
      <c r="C69" s="31"/>
      <c r="D69" s="31"/>
      <c r="E69" s="31"/>
      <c r="F69" s="31"/>
      <c r="G69" s="38" t="str">
        <f>IF(OR(C69="",NOT(ISNUMBER(F69))),"",INT(Calendar!$D$5)-F69)</f>
      </c>
      <c r="H69" s="31"/>
      <c r="I69" s="31"/>
      <c r="J69" s="35" t="str">
        <f>IF(C69="","",IF(OR(D69="",E69="",NOT(ISNUMBER(F69)),H69=""),"Missing inputs",IF(H69="Pass","Pass",IF(H69="Fail","Fail",IF(AND(H69="N/A",E69="No"),"N/A",IF(INT(Calendar!$H$6)&gt;G69,"Overdue","Open"))))))</f>
      </c>
      <c r="K69" s="3"/>
    </row>
    <row r="70" ht="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ht="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</sheetData>
  <mergeCells>
    <mergeCell ref="B2:J2"/>
    <mergeCell ref="B3:J3"/>
    <mergeCell ref="E5:F5"/>
    <mergeCell ref="B7:J7"/>
  </mergeCells>
  <conditionalFormatting sqref="J10:J69">
    <cfRule type="expression" dxfId="86" priority="1">
      <formula>OR($J10="Overdue",$J10="Blocked",$J10="Fail",$J10="Missing inputs")</formula>
    </cfRule>
    <cfRule type="expression" dxfId="87" priority="2">
      <formula>OR($J10="Complete",$J10="Pass")</formula>
    </cfRule>
  </conditionalFormatting>
  <dataValidations count="3">
    <dataValidation type="list" sqref="C5">
      <formula1>"Pending,Go,No-go,Defer"</formula1>
    </dataValidation>
    <dataValidation type="list" sqref="E10:E69">
      <formula1>"Yes,No"</formula1>
    </dataValidation>
    <dataValidation type="list" sqref="H10:H69">
      <formula1>"Pending,Pass,Fail,N/A"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1893966b19b34558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3" hidden="0" customWidth="1"/>
    <col min="3" max="3" width="37" hidden="0" customWidth="1"/>
    <col min="4" max="4" width="25" hidden="0" customWidth="1"/>
    <col min="5" max="5" width="20" hidden="0" customWidth="1"/>
    <col min="6" max="6" width="21" hidden="0" customWidth="1"/>
    <col min="7" max="7" width="25" hidden="0" customWidth="1"/>
    <col min="8" max="8" width="31" hidden="0" customWidth="1"/>
    <col min="9" max="9" width="28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Rollback plan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Agree measurable triggers, decision deadlines and recovery evidence before cutover. Sample entries must be tailored.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Rollback decision authority</v>
      </c>
      <c r="C5" s="3"/>
      <c r="D5" s="9" t="str">
        <v>Service owner (replace)</v>
      </c>
      <c r="E5" s="9"/>
      <c r="F5" s="9"/>
      <c r="G5" s="3"/>
      <c r="H5" s="3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Decision deadline = launch time + offset minutes. Keep recovery steps in execution order in each plan.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Plan ID</v>
      </c>
      <c r="C9" s="24" t="str">
        <v>Trigger / threshold</v>
      </c>
      <c r="D9" s="24" t="str">
        <v>Decision offset (min)</v>
      </c>
      <c r="E9" s="24" t="str">
        <v>Decision deadline</v>
      </c>
      <c r="F9" s="24" t="str">
        <v>Owner</v>
      </c>
      <c r="G9" s="24" t="str">
        <v>Recovery action</v>
      </c>
      <c r="H9" s="24" t="str">
        <v>Validation / success criteria</v>
      </c>
      <c r="I9" s="24" t="str">
        <v>Decision / evidence</v>
      </c>
      <c r="J9" s="24" t="str">
        <v>Status</v>
      </c>
      <c r="K9" s="3"/>
    </row>
    <row r="10" ht="43" customHeight="1">
      <c r="A10" s="3"/>
      <c r="B10" s="27" t="str">
        <v>R01</v>
      </c>
      <c r="C10" s="27" t="str">
        <v>Backup verification fails</v>
      </c>
      <c r="D10" s="27" t="n">
        <v>-45</v>
      </c>
      <c r="E10" s="34" t="n">
        <f>IF(OR(C10="",NOT(ISNUMBER(D10))),"",Calendar!$D$5+D10/1440)</f>
        <v>46346.88541666667</v>
      </c>
      <c r="F10" s="27" t="str">
        <v>Operations</v>
      </c>
      <c r="G10" s="27" t="str">
        <v>Stop deployment; retain current service</v>
      </c>
      <c r="H10" s="27" t="str">
        <v>Verify existing service remains healthy</v>
      </c>
      <c r="I10" s="27" t="str">
        <v>Record stop decision</v>
      </c>
      <c r="J10" s="27" t="str">
        <v>Ready</v>
      </c>
      <c r="K10" s="3"/>
    </row>
    <row r="11" ht="43" customHeight="1">
      <c r="A11" s="3"/>
      <c r="B11" s="31" t="str">
        <v>R02</v>
      </c>
      <c r="C11" s="31" t="str">
        <v>Critical smoke test fails</v>
      </c>
      <c r="D11" s="31" t="n">
        <v>-5</v>
      </c>
      <c r="E11" s="34" t="n">
        <f>IF(OR(C11="",NOT(ISNUMBER(D11))),"",Calendar!$D$5+D11/1440)</f>
        <v>46346.91319444445</v>
      </c>
      <c r="F11" s="31" t="str">
        <v>Release lead</v>
      </c>
      <c r="G11" s="31" t="str">
        <v>Restore verified backup and previous release</v>
      </c>
      <c r="H11" s="31" t="str">
        <v>Re-run critical tests and reconcile data</v>
      </c>
      <c r="I11" s="31" t="str">
        <v>Record rollback authority and time</v>
      </c>
      <c r="J11" s="31" t="str">
        <v>Draft</v>
      </c>
      <c r="K11" s="3"/>
    </row>
    <row r="12" ht="43" customHeight="1">
      <c r="A12" s="3"/>
      <c r="B12" s="27"/>
      <c r="C12" s="27"/>
      <c r="D12" s="27"/>
      <c r="E12" s="34" t="str">
        <f>IF(OR(C12="",NOT(ISNUMBER(D12))),"",Calendar!$D$5+D12/1440)</f>
      </c>
      <c r="F12" s="27"/>
      <c r="G12" s="27"/>
      <c r="H12" s="27"/>
      <c r="I12" s="27"/>
      <c r="J12" s="27"/>
      <c r="K12" s="3"/>
    </row>
    <row r="13" ht="43" customHeight="1">
      <c r="A13" s="3"/>
      <c r="B13" s="31"/>
      <c r="C13" s="31"/>
      <c r="D13" s="31"/>
      <c r="E13" s="34" t="str">
        <f>IF(OR(C13="",NOT(ISNUMBER(D13))),"",Calendar!$D$5+D13/1440)</f>
      </c>
      <c r="F13" s="31"/>
      <c r="G13" s="31"/>
      <c r="H13" s="31"/>
      <c r="I13" s="31"/>
      <c r="J13" s="31"/>
      <c r="K13" s="3"/>
    </row>
    <row r="14" ht="43" customHeight="1">
      <c r="A14" s="3"/>
      <c r="B14" s="27"/>
      <c r="C14" s="27"/>
      <c r="D14" s="27"/>
      <c r="E14" s="34" t="str">
        <f>IF(OR(C14="",NOT(ISNUMBER(D14))),"",Calendar!$D$5+D14/1440)</f>
      </c>
      <c r="F14" s="27"/>
      <c r="G14" s="27"/>
      <c r="H14" s="27"/>
      <c r="I14" s="27"/>
      <c r="J14" s="27"/>
      <c r="K14" s="3"/>
    </row>
    <row r="15" ht="43" customHeight="1">
      <c r="A15" s="3"/>
      <c r="B15" s="31"/>
      <c r="C15" s="31"/>
      <c r="D15" s="31"/>
      <c r="E15" s="34" t="str">
        <f>IF(OR(C15="",NOT(ISNUMBER(D15))),"",Calendar!$D$5+D15/1440)</f>
      </c>
      <c r="F15" s="31"/>
      <c r="G15" s="31"/>
      <c r="H15" s="31"/>
      <c r="I15" s="31"/>
      <c r="J15" s="31"/>
      <c r="K15" s="3"/>
    </row>
    <row r="16" ht="43" customHeight="1">
      <c r="A16" s="3"/>
      <c r="B16" s="27"/>
      <c r="C16" s="27"/>
      <c r="D16" s="27"/>
      <c r="E16" s="34" t="str">
        <f>IF(OR(C16="",NOT(ISNUMBER(D16))),"",Calendar!$D$5+D16/1440)</f>
      </c>
      <c r="F16" s="27"/>
      <c r="G16" s="27"/>
      <c r="H16" s="27"/>
      <c r="I16" s="27"/>
      <c r="J16" s="27"/>
      <c r="K16" s="3"/>
    </row>
    <row r="17" ht="43" customHeight="1">
      <c r="A17" s="3"/>
      <c r="B17" s="31"/>
      <c r="C17" s="31"/>
      <c r="D17" s="31"/>
      <c r="E17" s="34" t="str">
        <f>IF(OR(C17="",NOT(ISNUMBER(D17))),"",Calendar!$D$5+D17/1440)</f>
      </c>
      <c r="F17" s="31"/>
      <c r="G17" s="31"/>
      <c r="H17" s="31"/>
      <c r="I17" s="31"/>
      <c r="J17" s="31"/>
      <c r="K17" s="3"/>
    </row>
    <row r="18" ht="43" customHeight="1">
      <c r="A18" s="3"/>
      <c r="B18" s="27"/>
      <c r="C18" s="27"/>
      <c r="D18" s="27"/>
      <c r="E18" s="34" t="str">
        <f>IF(OR(C18="",NOT(ISNUMBER(D18))),"",Calendar!$D$5+D18/1440)</f>
      </c>
      <c r="F18" s="27"/>
      <c r="G18" s="27"/>
      <c r="H18" s="27"/>
      <c r="I18" s="27"/>
      <c r="J18" s="27"/>
      <c r="K18" s="3"/>
    </row>
    <row r="19" ht="43" customHeight="1">
      <c r="A19" s="3"/>
      <c r="B19" s="31"/>
      <c r="C19" s="31"/>
      <c r="D19" s="31"/>
      <c r="E19" s="34" t="str">
        <f>IF(OR(C19="",NOT(ISNUMBER(D19))),"",Calendar!$D$5+D19/1440)</f>
      </c>
      <c r="F19" s="31"/>
      <c r="G19" s="31"/>
      <c r="H19" s="31"/>
      <c r="I19" s="31"/>
      <c r="J19" s="31"/>
      <c r="K19" s="3"/>
    </row>
    <row r="20" ht="43" customHeight="1">
      <c r="A20" s="3"/>
      <c r="B20" s="27"/>
      <c r="C20" s="27"/>
      <c r="D20" s="27"/>
      <c r="E20" s="34" t="str">
        <f>IF(OR(C20="",NOT(ISNUMBER(D20))),"",Calendar!$D$5+D20/1440)</f>
      </c>
      <c r="F20" s="27"/>
      <c r="G20" s="27"/>
      <c r="H20" s="27"/>
      <c r="I20" s="27"/>
      <c r="J20" s="27"/>
      <c r="K20" s="3"/>
    </row>
    <row r="21" ht="43" customHeight="1">
      <c r="A21" s="3"/>
      <c r="B21" s="31"/>
      <c r="C21" s="31"/>
      <c r="D21" s="31"/>
      <c r="E21" s="34" t="str">
        <f>IF(OR(C21="",NOT(ISNUMBER(D21))),"",Calendar!$D$5+D21/1440)</f>
      </c>
      <c r="F21" s="31"/>
      <c r="G21" s="31"/>
      <c r="H21" s="31"/>
      <c r="I21" s="31"/>
      <c r="J21" s="31"/>
      <c r="K21" s="3"/>
    </row>
    <row r="22" ht="43" customHeight="1">
      <c r="A22" s="3"/>
      <c r="B22" s="27"/>
      <c r="C22" s="27"/>
      <c r="D22" s="27"/>
      <c r="E22" s="34" t="str">
        <f>IF(OR(C22="",NOT(ISNUMBER(D22))),"",Calendar!$D$5+D22/1440)</f>
      </c>
      <c r="F22" s="27"/>
      <c r="G22" s="27"/>
      <c r="H22" s="27"/>
      <c r="I22" s="27"/>
      <c r="J22" s="27"/>
      <c r="K22" s="3"/>
    </row>
    <row r="23" ht="43" customHeight="1">
      <c r="A23" s="3"/>
      <c r="B23" s="31"/>
      <c r="C23" s="31"/>
      <c r="D23" s="31"/>
      <c r="E23" s="34" t="str">
        <f>IF(OR(C23="",NOT(ISNUMBER(D23))),"",Calendar!$D$5+D23/1440)</f>
      </c>
      <c r="F23" s="31"/>
      <c r="G23" s="31"/>
      <c r="H23" s="31"/>
      <c r="I23" s="31"/>
      <c r="J23" s="31"/>
      <c r="K23" s="3"/>
    </row>
    <row r="24" ht="43" customHeight="1">
      <c r="A24" s="3"/>
      <c r="B24" s="27"/>
      <c r="C24" s="27"/>
      <c r="D24" s="27"/>
      <c r="E24" s="34" t="str">
        <f>IF(OR(C24="",NOT(ISNUMBER(D24))),"",Calendar!$D$5+D24/1440)</f>
      </c>
      <c r="F24" s="27"/>
      <c r="G24" s="27"/>
      <c r="H24" s="27"/>
      <c r="I24" s="27"/>
      <c r="J24" s="27"/>
      <c r="K24" s="3"/>
    </row>
    <row r="25" ht="43" customHeight="1">
      <c r="A25" s="3"/>
      <c r="B25" s="31"/>
      <c r="C25" s="31"/>
      <c r="D25" s="31"/>
      <c r="E25" s="34" t="str">
        <f>IF(OR(C25="",NOT(ISNUMBER(D25))),"",Calendar!$D$5+D25/1440)</f>
      </c>
      <c r="F25" s="31"/>
      <c r="G25" s="31"/>
      <c r="H25" s="31"/>
      <c r="I25" s="31"/>
      <c r="J25" s="31"/>
      <c r="K25" s="3"/>
    </row>
    <row r="26" ht="43" customHeight="1">
      <c r="A26" s="3"/>
      <c r="B26" s="27"/>
      <c r="C26" s="27"/>
      <c r="D26" s="27"/>
      <c r="E26" s="34" t="str">
        <f>IF(OR(C26="",NOT(ISNUMBER(D26))),"",Calendar!$D$5+D26/1440)</f>
      </c>
      <c r="F26" s="27"/>
      <c r="G26" s="27"/>
      <c r="H26" s="27"/>
      <c r="I26" s="27"/>
      <c r="J26" s="27"/>
      <c r="K26" s="3"/>
    </row>
    <row r="27" ht="43" customHeight="1">
      <c r="A27" s="3"/>
      <c r="B27" s="31"/>
      <c r="C27" s="31"/>
      <c r="D27" s="31"/>
      <c r="E27" s="34" t="str">
        <f>IF(OR(C27="",NOT(ISNUMBER(D27))),"",Calendar!$D$5+D27/1440)</f>
      </c>
      <c r="F27" s="31"/>
      <c r="G27" s="31"/>
      <c r="H27" s="31"/>
      <c r="I27" s="31"/>
      <c r="J27" s="31"/>
      <c r="K27" s="3"/>
    </row>
    <row r="28" ht="43" customHeight="1">
      <c r="A28" s="3"/>
      <c r="B28" s="27"/>
      <c r="C28" s="27"/>
      <c r="D28" s="27"/>
      <c r="E28" s="34" t="str">
        <f>IF(OR(C28="",NOT(ISNUMBER(D28))),"",Calendar!$D$5+D28/1440)</f>
      </c>
      <c r="F28" s="27"/>
      <c r="G28" s="27"/>
      <c r="H28" s="27"/>
      <c r="I28" s="27"/>
      <c r="J28" s="27"/>
      <c r="K28" s="3"/>
    </row>
    <row r="29" ht="43" customHeight="1">
      <c r="A29" s="3"/>
      <c r="B29" s="31"/>
      <c r="C29" s="31"/>
      <c r="D29" s="31"/>
      <c r="E29" s="34" t="str">
        <f>IF(OR(C29="",NOT(ISNUMBER(D29))),"",Calendar!$D$5+D29/1440)</f>
      </c>
      <c r="F29" s="31"/>
      <c r="G29" s="31"/>
      <c r="H29" s="31"/>
      <c r="I29" s="31"/>
      <c r="J29" s="31"/>
      <c r="K29" s="3"/>
    </row>
    <row r="30" ht="43" customHeight="1">
      <c r="A30" s="3"/>
      <c r="B30" s="27"/>
      <c r="C30" s="27"/>
      <c r="D30" s="27"/>
      <c r="E30" s="34" t="str">
        <f>IF(OR(C30="",NOT(ISNUMBER(D30))),"",Calendar!$D$5+D30/1440)</f>
      </c>
      <c r="F30" s="27"/>
      <c r="G30" s="27"/>
      <c r="H30" s="27"/>
      <c r="I30" s="27"/>
      <c r="J30" s="27"/>
      <c r="K30" s="3"/>
    </row>
    <row r="31" ht="43" customHeight="1">
      <c r="A31" s="3"/>
      <c r="B31" s="31"/>
      <c r="C31" s="31"/>
      <c r="D31" s="31"/>
      <c r="E31" s="34" t="str">
        <f>IF(OR(C31="",NOT(ISNUMBER(D31))),"",Calendar!$D$5+D31/1440)</f>
      </c>
      <c r="F31" s="31"/>
      <c r="G31" s="31"/>
      <c r="H31" s="31"/>
      <c r="I31" s="31"/>
      <c r="J31" s="31"/>
      <c r="K31" s="3"/>
    </row>
    <row r="32" ht="43" customHeight="1">
      <c r="A32" s="3"/>
      <c r="B32" s="27"/>
      <c r="C32" s="27"/>
      <c r="D32" s="27"/>
      <c r="E32" s="34" t="str">
        <f>IF(OR(C32="",NOT(ISNUMBER(D32))),"",Calendar!$D$5+D32/1440)</f>
      </c>
      <c r="F32" s="27"/>
      <c r="G32" s="27"/>
      <c r="H32" s="27"/>
      <c r="I32" s="27"/>
      <c r="J32" s="27"/>
      <c r="K32" s="3"/>
    </row>
    <row r="33" ht="43" customHeight="1">
      <c r="A33" s="3"/>
      <c r="B33" s="31"/>
      <c r="C33" s="31"/>
      <c r="D33" s="31"/>
      <c r="E33" s="34" t="str">
        <f>IF(OR(C33="",NOT(ISNUMBER(D33))),"",Calendar!$D$5+D33/1440)</f>
      </c>
      <c r="F33" s="31"/>
      <c r="G33" s="31"/>
      <c r="H33" s="31"/>
      <c r="I33" s="31"/>
      <c r="J33" s="31"/>
      <c r="K33" s="3"/>
    </row>
    <row r="34" ht="43" customHeight="1">
      <c r="A34" s="3"/>
      <c r="B34" s="27"/>
      <c r="C34" s="27"/>
      <c r="D34" s="27"/>
      <c r="E34" s="34" t="str">
        <f>IF(OR(C34="",NOT(ISNUMBER(D34))),"",Calendar!$D$5+D34/1440)</f>
      </c>
      <c r="F34" s="27"/>
      <c r="G34" s="27"/>
      <c r="H34" s="27"/>
      <c r="I34" s="27"/>
      <c r="J34" s="27"/>
      <c r="K34" s="3"/>
    </row>
    <row r="35" ht="43" customHeight="1">
      <c r="A35" s="3"/>
      <c r="B35" s="31"/>
      <c r="C35" s="31"/>
      <c r="D35" s="31"/>
      <c r="E35" s="34" t="str">
        <f>IF(OR(C35="",NOT(ISNUMBER(D35))),"",Calendar!$D$5+D35/1440)</f>
      </c>
      <c r="F35" s="31"/>
      <c r="G35" s="31"/>
      <c r="H35" s="31"/>
      <c r="I35" s="31"/>
      <c r="J35" s="31"/>
      <c r="K35" s="3"/>
    </row>
    <row r="36" ht="43" customHeight="1">
      <c r="A36" s="3"/>
      <c r="B36" s="27"/>
      <c r="C36" s="27"/>
      <c r="D36" s="27"/>
      <c r="E36" s="34" t="str">
        <f>IF(OR(C36="",NOT(ISNUMBER(D36))),"",Calendar!$D$5+D36/1440)</f>
      </c>
      <c r="F36" s="27"/>
      <c r="G36" s="27"/>
      <c r="H36" s="27"/>
      <c r="I36" s="27"/>
      <c r="J36" s="27"/>
      <c r="K36" s="3"/>
    </row>
    <row r="37" ht="43" customHeight="1">
      <c r="A37" s="3"/>
      <c r="B37" s="31"/>
      <c r="C37" s="31"/>
      <c r="D37" s="31"/>
      <c r="E37" s="34" t="str">
        <f>IF(OR(C37="",NOT(ISNUMBER(D37))),"",Calendar!$D$5+D37/1440)</f>
      </c>
      <c r="F37" s="31"/>
      <c r="G37" s="31"/>
      <c r="H37" s="31"/>
      <c r="I37" s="31"/>
      <c r="J37" s="31"/>
      <c r="K37" s="3"/>
    </row>
    <row r="38" ht="43" customHeight="1">
      <c r="A38" s="3"/>
      <c r="B38" s="27"/>
      <c r="C38" s="27"/>
      <c r="D38" s="27"/>
      <c r="E38" s="34" t="str">
        <f>IF(OR(C38="",NOT(ISNUMBER(D38))),"",Calendar!$D$5+D38/1440)</f>
      </c>
      <c r="F38" s="27"/>
      <c r="G38" s="27"/>
      <c r="H38" s="27"/>
      <c r="I38" s="27"/>
      <c r="J38" s="27"/>
      <c r="K38" s="3"/>
    </row>
    <row r="39" ht="43" customHeight="1">
      <c r="A39" s="3"/>
      <c r="B39" s="31"/>
      <c r="C39" s="31"/>
      <c r="D39" s="31"/>
      <c r="E39" s="34" t="str">
        <f>IF(OR(C39="",NOT(ISNUMBER(D39))),"",Calendar!$D$5+D39/1440)</f>
      </c>
      <c r="F39" s="31"/>
      <c r="G39" s="31"/>
      <c r="H39" s="31"/>
      <c r="I39" s="31"/>
      <c r="J39" s="31"/>
      <c r="K39" s="3"/>
    </row>
    <row r="40" ht="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ht="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mergeCells>
    <mergeCell ref="B2:J2"/>
    <mergeCell ref="B3:J3"/>
    <mergeCell ref="B5:C5"/>
    <mergeCell ref="D5:F5"/>
    <mergeCell ref="B7:J7"/>
  </mergeCells>
  <dataValidations count="1">
    <dataValidation type="list" sqref="J10:J39">
      <formula1>"Draft,Ready,Invoked,Complete,Not needed"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2d3c536865464dbf"/>
  </tableParts>
</worksheet>
</file>

<file path=xl/worksheets/sheet5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1" hidden="0" customWidth="1"/>
    <col min="3" max="3" width="48" hidden="0" customWidth="1"/>
    <col min="4" max="4" width="48" hidden="0" customWidth="1"/>
    <col min="5" max="5" width="38" hidden="0" customWidth="1"/>
  </cols>
  <sheetData>
    <row r="1" ht="25" customHeight="1">
      <c r="A1" s="3"/>
      <c r="B1" s="3"/>
      <c r="C1" s="3"/>
      <c r="D1" s="3"/>
      <c r="E1" s="3"/>
      <c r="F1" s="3"/>
    </row>
    <row r="2" ht="38" customHeight="1">
      <c r="A2" s="3"/>
      <c r="B2" s="4" t="str">
        <v>Related project templates</v>
      </c>
      <c r="C2" s="3"/>
      <c r="D2" s="3"/>
      <c r="E2" s="3"/>
      <c r="F2" s="3"/>
    </row>
    <row r="3" ht="32" customHeight="1">
      <c r="A3" s="3"/>
      <c r="B3" s="5" t="str">
        <v>stakeholdermap.com</v>
      </c>
      <c r="C3" s="3"/>
      <c r="D3" s="3"/>
      <c r="E3" s="3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3" t="str">
        <v>Deployment plan</v>
      </c>
      <c r="C5" s="13"/>
      <c r="D5" s="13"/>
      <c r="E5" s="13"/>
      <c r="F5" s="3"/>
    </row>
    <row r="6" ht="25" customHeight="1">
      <c r="A6" s="3"/>
      <c r="B6" s="3" t="str">
        <v>Plan deployment scope, responsibilities and release activities.</v>
      </c>
      <c r="C6" s="3"/>
      <c r="D6" s="3"/>
      <c r="E6" s="3"/>
      <c r="F6" s="3"/>
    </row>
    <row r="7" ht="25" customHeight="1">
      <c r="A7" s="3"/>
      <c r="B7" s="39" t="str">
        <v>https://www.stakeholdermap.com/agile-templates/deployment-plan-template.php</v>
      </c>
      <c r="C7" s="3"/>
      <c r="D7" s="3"/>
      <c r="E7" s="3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3" t="str">
        <v>User acceptance report</v>
      </c>
      <c r="C9" s="13"/>
      <c r="D9" s="13"/>
      <c r="E9" s="13"/>
      <c r="F9" s="3"/>
    </row>
    <row r="10" ht="25" customHeight="1">
      <c r="A10" s="3"/>
      <c r="B10" s="3" t="str">
        <v>Record acceptance evidence before the launch decision.</v>
      </c>
      <c r="C10" s="3"/>
      <c r="D10" s="3"/>
      <c r="E10" s="3"/>
      <c r="F10" s="3"/>
    </row>
    <row r="11" ht="25" customHeight="1">
      <c r="A11" s="3"/>
      <c r="B11" s="39" t="str">
        <v>https://www.stakeholdermap.com/project-templates/user-acceptance-report-template.php</v>
      </c>
      <c r="C11" s="3"/>
      <c r="D11" s="3"/>
      <c r="E11" s="3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3" t="str">
        <v>Decision log</v>
      </c>
      <c r="C13" s="13"/>
      <c r="D13" s="13"/>
      <c r="E13" s="13"/>
      <c r="F13" s="3"/>
    </row>
    <row r="14" ht="25" customHeight="1">
      <c r="A14" s="3"/>
      <c r="B14" s="3" t="str">
        <v>Keep the rationale and approvals behind go/no-go decisions.</v>
      </c>
      <c r="C14" s="3"/>
      <c r="D14" s="3"/>
      <c r="E14" s="3"/>
      <c r="F14" s="3"/>
    </row>
    <row r="15" ht="25" customHeight="1">
      <c r="A15" s="3"/>
      <c r="B15" s="39" t="str">
        <v>https://www.stakeholdermap.com/project-templates/decision-log-template.php</v>
      </c>
      <c r="C15" s="3"/>
      <c r="D15" s="3"/>
      <c r="E15" s="3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3" t="str">
        <v>Issue log</v>
      </c>
      <c r="C17" s="13"/>
      <c r="D17" s="13"/>
      <c r="E17" s="13"/>
      <c r="F17" s="3"/>
    </row>
    <row r="18" ht="25" customHeight="1">
      <c r="A18" s="3"/>
      <c r="B18" s="3" t="str">
        <v>Track cutover defects, owners and resolution actions.</v>
      </c>
      <c r="C18" s="3"/>
      <c r="D18" s="3"/>
      <c r="E18" s="3"/>
      <c r="F18" s="3"/>
    </row>
    <row r="19" ht="25" customHeight="1">
      <c r="A19" s="3"/>
      <c r="B19" s="39" t="str">
        <v>https://www.stakeholdermap.com/project-templates/issue-log.php</v>
      </c>
      <c r="C19" s="3"/>
      <c r="D19" s="3"/>
      <c r="E19" s="3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3" t="str">
        <v>Risk register</v>
      </c>
      <c r="C21" s="13"/>
      <c r="D21" s="13"/>
      <c r="E21" s="13"/>
      <c r="F21" s="3"/>
    </row>
    <row r="22" ht="25" customHeight="1">
      <c r="A22" s="3"/>
      <c r="B22" s="3" t="str">
        <v>Record launch risks, mitigations and contingency actions.</v>
      </c>
      <c r="C22" s="3"/>
      <c r="D22" s="3"/>
      <c r="E22" s="3"/>
      <c r="F22" s="3"/>
    </row>
    <row r="23" ht="25" customHeight="1">
      <c r="A23" s="3"/>
      <c r="B23" s="39" t="str">
        <v>https://www.stakeholdermap.com/risk/risk-register.php</v>
      </c>
      <c r="C23" s="3"/>
      <c r="D23" s="3"/>
      <c r="E23" s="3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3" t="str">
        <v>Lessons learned</v>
      </c>
      <c r="C25" s="13"/>
      <c r="D25" s="13"/>
      <c r="E25" s="13"/>
      <c r="F25" s="3"/>
    </row>
    <row r="26" ht="25" customHeight="1">
      <c r="A26" s="3"/>
      <c r="B26" s="3" t="str">
        <v>Capture improvements after hypercare and handover.</v>
      </c>
      <c r="C26" s="3"/>
      <c r="D26" s="3"/>
      <c r="E26" s="3"/>
      <c r="F26" s="3"/>
    </row>
    <row r="27" ht="25" customHeight="1">
      <c r="A27" s="3"/>
      <c r="B27" s="39" t="str">
        <v>https://www.stakeholdermap.com/project-templates/lessons-learned-template.php</v>
      </c>
      <c r="C27" s="3"/>
      <c r="D27" s="3"/>
      <c r="E27" s="3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  <row r="31" ht="25" customHeight="1">
      <c r="A31" s="3"/>
      <c r="B31" s="3"/>
      <c r="C31" s="3"/>
      <c r="D31" s="3"/>
      <c r="E31" s="3"/>
      <c r="F31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  <pageSetup orientation="landscape" paperSize="9" fitToWidth="1" fitToHeight="0"/>
</worksheet>
</file>