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b6ac3091f4f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40bca918a3004761"/>
    <x:sheet xmlns:r="http://schemas.openxmlformats.org/officeDocument/2006/relationships" name="Procurement" sheetId="2" r:id="R02cfe6cdd6264d3c"/>
    <x:sheet xmlns:r="http://schemas.openxmlformats.org/officeDocument/2006/relationships" name="Commitments" sheetId="3" r:id="R8c2fab75a13b44d6"/>
    <x:sheet xmlns:r="http://schemas.openxmlformats.org/officeDocument/2006/relationships" name="Holidays" sheetId="4" r:id="Rdd344b687e7b42d6"/>
    <x:sheet xmlns:r="http://schemas.openxmlformats.org/officeDocument/2006/relationships" name="Resources" sheetId="6" r:id="R699df9c3d976402c"/>
  </x:sheets>
</x:workbook>
</file>

<file path=xl/sharedStrings.xml><?xml version="1.0" encoding="utf-8"?>
<x:sst xmlns:x="http://schemas.openxmlformats.org/spreadsheetml/2006/main">
  <x:si>
    <x:t xml:space="preserve">Procurement and supplier calendar</x:t>
  </x:si>
  <x:si>
    <x:t xml:space="preserve">What must we order or agree now to avoid delays later?</x:t>
  </x:si>
  <x:si>
    <x:t xml:space="preserve">Year</x:t>
  </x:si>
  <x:si>
    <x:t xml:space="preserve">Month (1-12)</x:t>
  </x:si>
  <x:si>
    <x:t xml:space="preserve">Status as at</x:t>
  </x:si>
  <x:si>
    <x:t xml:space="preserve">Package ID or All</x:t>
  </x:si>
  <x:si>
    <x:t xml:space="preserve">All</x:t>
  </x:si>
  <x:si>
    <x:t xml:space="preserve">Type an exact ID from Procurement, or All.</x:t>
  </x:si>
  <x:si>
    <x:t xml:space="preserve">Overdue next steps</x:t>
  </x:si>
  <x:si>
    <x:t xml:space="preserve">Overdue promises</x:t>
  </x:si>
  <x:si>
    <x:t xml:space="preserve">Late delivery promises</x:t>
  </x:si>
  <x:si>
    <x:t xml:space="preserve">Dates are planning deadlines. Completed items stay visible; cancelled items are excluded.</x:t>
  </x:si>
  <x:si>
    <x:t xml:space="preserve">Tender = issue + close. Evaluation = completion. Promises = current supplier dates and extra commitments.</x:t>
  </x:si>
  <x:si>
    <x:t xml:space="preserve">Monday</x:t>
  </x:si>
  <x:si>
    <x:t xml:space="preserve">Tuesday</x:t>
  </x:si>
  <x:si>
    <x:t xml:space="preserve">Wednesday</x:t>
  </x:si>
  <x:si>
    <x:t xml:space="preserve">Thursday</x:t>
  </x:si>
  <x:si>
    <x:t xml:space="preserve">Friday</x:t>
  </x:si>
  <x:si>
    <x:t xml:space="preserve">Saturday</x:t>
  </x:si>
  <x:si>
    <x:t xml:space="preserve">Sunday</x:t>
  </x:si>
  <x:si>
    <x:t xml:space="preserve">Year at a glance</x:t>
  </x:si>
  <x:si>
    <x:t xml:space="preserve">Month</x:t>
  </x:si>
  <x:si>
    <x:t xml:space="preserve">Orders due</x:t>
  </x:si>
  <x:si>
    <x:t xml:space="preserve">Deliveries required</x:t>
  </x:si>
  <x:si>
    <x:t xml:space="preserve">Supplier promises</x:t>
  </x:si>
  <x:si>
    <x:t xml:space="preserve">Procurement plan</x:t>
  </x:si>
  <x:si>
    <x:t xml:space="preserve">60 packages. Replace the examples. Pale purple columns contain formulas. All durations use working days.</x:t>
  </x:si>
  <x:si>
    <x:t xml:space="preserve">Ready-for-use date includes inspection. Supplier lead time starts at award. Enter promises separately in W.</x:t>
  </x:si>
  <x:si>
    <x:t xml:space="preserve">Package information</x:t>
  </x:si>
  <x:si>
    <x:t xml:space="preserve">Planning inputs</x:t>
  </x:si>
  <x:si>
    <x:t xml:space="preserve">Target deadlines</x:t>
  </x:si>
  <x:si>
    <x:t xml:space="preserve">Actual progress and promise</x:t>
  </x:si>
  <x:si>
    <x:t xml:space="preserve">Alerts and status</x:t>
  </x:si>
  <x:si>
    <x:t xml:space="preserve">Package ID</x:t>
  </x:si>
  <x:si>
    <x:t xml:space="preserve">Item / work package</x:t>
  </x:si>
  <x:si>
    <x:t xml:space="preserve">Supplier</x:t>
  </x:si>
  <x:si>
    <x:t xml:space="preserve">Buyer / owner</x:t>
  </x:si>
  <x:si>
    <x:t xml:space="preserve">Ready for use / inspection due</x:t>
  </x:si>
  <x:si>
    <x:t xml:space="preserve">Inspection days</x:t>
  </x:si>
  <x:si>
    <x:t xml:space="preserve">Supplier lead days</x:t>
  </x:si>
  <x:si>
    <x:t xml:space="preserve">Award days</x:t>
  </x:si>
  <x:si>
    <x:t xml:space="preserve">Evaluation days</x:t>
  </x:si>
  <x:si>
    <x:t xml:space="preserve">Tender response days</x:t>
  </x:si>
  <x:si>
    <x:t xml:space="preserve">Delivery required</x:t>
  </x:si>
  <x:si>
    <x:t xml:space="preserve">Award / order by</x:t>
  </x:si>
  <x:si>
    <x:t xml:space="preserve">Evaluation complete by</x:t>
  </x:si>
  <x:si>
    <x:t xml:space="preserve">Tender close / evaluation start</x:t>
  </x:si>
  <x:si>
    <x:t xml:space="preserve">Issue tender by</x:t>
  </x:si>
  <x:si>
    <x:t xml:space="preserve">Tender issued (actual)</x:t>
  </x:si>
  <x:si>
    <x:t xml:space="preserve">Tender closed (actual)</x:t>
  </x:si>
  <x:si>
    <x:t xml:space="preserve">Evaluation done (actual)</x:t>
  </x:si>
  <x:si>
    <x:t xml:space="preserve">Award / order (actual)</x:t>
  </x:si>
  <x:si>
    <x:t xml:space="preserve">Delivered (actual)</x:t>
  </x:si>
  <x:si>
    <x:t xml:space="preserve">Inspected (actual)</x:t>
  </x:si>
  <x:si>
    <x:t xml:space="preserve">Promised delivery</x:t>
  </x:si>
  <x:si>
    <x:t xml:space="preserve">Next action</x:t>
  </x:si>
  <x:si>
    <x:t xml:space="preserve">Action due</x:t>
  </x:si>
  <x:si>
    <x:t xml:space="preserve">Action alert</x:t>
  </x:si>
  <x:si>
    <x:t xml:space="preserve">Delivery alert</x:t>
  </x:si>
  <x:si>
    <x:t xml:space="preserve">Inspection result</x:t>
  </x:si>
  <x:si>
    <x:t xml:space="preserve">Package state</x:t>
  </x:si>
  <x:si>
    <x:t xml:space="preserve">Notes / document URL</x:t>
  </x:si>
  <x:si>
    <x:t xml:space="preserve">EX-01</x:t>
  </x:si>
  <x:si>
    <x:t xml:space="preserve">Network equipment</x:t>
  </x:si>
  <x:si>
    <x:t xml:space="preserve">Example supplier A</x:t>
  </x:si>
  <x:si>
    <x:t xml:space="preserve">IT buyer</x:t>
  </x:si>
  <x:si>
    <x:t xml:space="preserve">Pending</x:t>
  </x:si>
  <x:si>
    <x:t xml:space="preserve">Active</x:t>
  </x:si>
  <x:si>
    <x:t xml:space="preserve">EX-02</x:t>
  </x:si>
  <x:si>
    <x:t xml:space="preserve">Office furniture</x:t>
  </x:si>
  <x:si>
    <x:t xml:space="preserve">Example supplier B</x:t>
  </x:si>
  <x:si>
    <x:t xml:space="preserve">Facilities buyer</x:t>
  </x:si>
  <x:si>
    <x:t xml:space="preserve">EX-03</x:t>
  </x:si>
  <x:si>
    <x:t xml:space="preserve">Safety equipment</x:t>
  </x:si>
  <x:si>
    <x:t xml:space="preserve">Example supplier C</x:t>
  </x:si>
  <x:si>
    <x:t xml:space="preserve">Site buyer</x:t>
  </x:si>
  <x:si>
    <x:t xml:space="preserve">Failed</x:t>
  </x:si>
  <x:si>
    <x:t xml:space="preserve">Supplier commitments</x:t>
  </x:si>
  <x:si>
    <x:t xml:space="preserve">120 additional supplier promises. Keep original dates; revised dates drive the calendar.</x:t>
  </x:si>
  <x:si>
    <x:t xml:space="preserve">Actual completed date closes an item. Cancel commitments separately. Do not repeat delivery promises from Procurement.</x:t>
  </x:si>
  <x:si>
    <x:t xml:space="preserve">Deliverable information</x:t>
  </x:si>
  <x:si>
    <x:t xml:space="preserve">Schedule and revisions</x:t>
  </x:si>
  <x:si>
    <x:t xml:space="preserve">Actuals and actions</x:t>
  </x:si>
  <x:si>
    <x:t xml:space="preserve">Timing and alerts</x:t>
  </x:si>
  <x:si>
    <x:t xml:space="preserve">Commitment ID</x:t>
  </x:si>
  <x:si>
    <x:t xml:space="preserve">Commitment / deliverable</x:t>
  </x:si>
  <x:si>
    <x:t xml:space="preserve">Internal owner</x:t>
  </x:si>
  <x:si>
    <x:t xml:space="preserve">Original due</x:t>
  </x:si>
  <x:si>
    <x:t xml:space="preserve">Revised due</x:t>
  </x:si>
  <x:si>
    <x:t xml:space="preserve">Actual completed</x:t>
  </x:si>
  <x:si>
    <x:t xml:space="preserve">State</x:t>
  </x:si>
  <x:si>
    <x:t xml:space="preserve">Chase / next action</x:t>
  </x:si>
  <x:si>
    <x:t xml:space="preserve">Current due</x:t>
  </x:si>
  <x:si>
    <x:t xml:space="preserve">Timing</x:t>
  </x:si>
  <x:si>
    <x:t xml:space="preserve">Days overdue</x:t>
  </x:si>
  <x:si>
    <x:t xml:space="preserve">Original promise</x:t>
  </x:si>
  <x:si>
    <x:t xml:space="preserve">C-01</x:t>
  </x:si>
  <x:si>
    <x:t xml:space="preserve">Submit technical drawings</x:t>
  </x:si>
  <x:si>
    <x:t xml:space="preserve">Open</x:t>
  </x:si>
  <x:si>
    <x:t xml:space="preserve">Chase supplier for drawings</x:t>
  </x:si>
  <x:si>
    <x:t xml:space="preserve">C-02</x:t>
  </x:si>
  <x:si>
    <x:t xml:space="preserve">Send finish samples</x:t>
  </x:si>
  <x:si>
    <x:t xml:space="preserve">In progress</x:t>
  </x:si>
  <x:si>
    <x:t xml:space="preserve">Confirm sample dispatch</x:t>
  </x:si>
  <x:si>
    <x:t xml:space="preserve">C-03</x:t>
  </x:si>
  <x:si>
    <x:t xml:space="preserve">Provide test certificate</x:t>
  </x:si>
  <x:si>
    <x:t xml:space="preserve">Certificate received</x:t>
  </x:si>
  <x:si>
    <x:t xml:space="preserve">Non-working days</x:t>
  </x:si>
  <x:si>
    <x:t xml:space="preserve">Add your holidays and closures. No public holidays are preloaded. Saturdays and Sundays are excluded.</x:t>
  </x:si>
  <x:si>
    <x:t xml:space="preserve">Enter dates in B7:B66. Include prior-year holidays when planning January deadlines.</x:t>
  </x:si>
  <x:si>
    <x:t xml:space="preserve">Date</x:t>
  </x:si>
  <x:si>
    <x:t xml:space="preserve">Holiday / closure</x:t>
  </x:si>
  <x:si>
    <x:t xml:space="preserve">Quick setup guide</x:t>
  </x:si>
  <x:si>
    <x:t xml:space="preserve">No weekends needed</x:t>
  </x:si>
  <x:si>
    <x:t xml:space="preserve">Saturdays and Sundays are already excluded. Add specific holiday and closure dates.</x:t>
  </x:si>
  <x:si>
    <x:t xml:space="preserve">Use real dates</x:t>
  </x:si>
  <x:si>
    <x:t xml:space="preserve">Enter one date per row. Include prior-year holidays for early January plans.</x:t>
  </x:si>
  <x:si>
    <x:t xml:space="preserve">Plan backwards</x:t>
  </x:si>
  <x:si>
    <x:t xml:space="preserve">The date calculations subtract working days and exclude the dates listed here.</x:t>
  </x:si>
  <x:si>
    <x:t xml:space="preserve">Related project templates</x:t>
  </x:si>
  <x:si>
    <x:t xml:space="preserve">Templates from stakeholdermap.com to support your procurement work. Copy a page address below into your browser.</x:t>
  </x:si>
  <x:si>
    <x:t xml:space="preserve">Procurement management plan</x:t>
  </x:si>
  <x:si>
    <x:t xml:space="preserve">Set out what you will buy, how you will select suppliers and who can approve purchases.</x:t>
  </x:si>
  <x:si>
    <x:t xml:space="preserve">https://www.stakeholdermap.com/project-templates/procurement-management-plan-template.php</x:t>
  </x:si>
  <x:si>
    <x:t xml:space="preserve">Decision log</x:t>
  </x:si>
  <x:si>
    <x:t xml:space="preserve">Record supplier selection, contract awards and agreed changes, with the decision owner and date.</x:t>
  </x:si>
  <x:si>
    <x:t xml:space="preserve">https://www.stakeholdermap.com/project-templates/decision-log-template.php</x:t>
  </x:si>
  <x:si>
    <x:t xml:space="preserve">Risk register</x:t>
  </x:si>
  <x:si>
    <x:t xml:space="preserve">Track possible delays, supplier failure and other risks before they affect delivery.</x:t>
  </x:si>
  <x:si>
    <x:t xml:space="preserve">https://www.stakeholdermap.com/risk/risk-register.php</x:t>
  </x:si>
  <x:si>
    <x:t xml:space="preserve">Issue log</x:t>
  </x:si>
  <x:si>
    <x:t xml:space="preserve">Assign an owner and action date when a delivery is late, an inspection fails or a supplier problem needs resolving.</x:t>
  </x:si>
  <x:si>
    <x:t xml:space="preserve">https://www.stakeholdermap.com/project-templates/issue-log.php</x:t>
  </x:si>
  <x:si>
    <x:t xml:space="preserve">Lessons learned template</x:t>
  </x:si>
  <x:si>
    <x:t xml:space="preserve">Record what worked and what to change before the next tender or supplier appointment.</x:t>
  </x:si>
  <x:si>
    <x:t xml:space="preserve">https://www.stakeholdermap.com/project-templates/lessons-learned-template.php</x:t>
  </x:si>
  <x:si>
    <x:t xml:space="preserve">Browse all project templates</x:t>
  </x:si>
  <x:si>
    <x:t xml:space="preserve">Find more planning, reporting and control templates for your project.</x:t>
  </x:si>
  <x:si>
    <x:t xml:space="preserve">https://www.stakeholdermap.com/project-templates/project-management-templates.php</x:t>
  </x:si>
</x:sst>
</file>

<file path=xl/styles.xml><?xml version="1.0" encoding="utf-8"?>
<styleSheet xmlns="http://schemas.openxmlformats.org/spreadsheetml/2006/main">
  <numFmts count="3">
    <numFmt numFmtId="164" formatCode="dd\ mmm\ yyyy"/>
    <numFmt numFmtId="165" formatCode="d\ mmm"/>
    <numFmt numFmtId="166" formatCode="mmm"/>
  </numFmts>
  <fonts count="21">
    <font>
      <sz val="11"/>
      <name val="Carlito"/>
    </font>
    <font>
      <sz val="11"/>
      <color rgb="FF20283B"/>
      <name val="Arial"/>
    </font>
    <font>
      <b/>
      <sz val="11"/>
      <color rgb="FF20283B"/>
      <name val="Arial"/>
    </font>
    <font>
      <b/>
      <sz val="22"/>
      <color rgb="FF111B31"/>
      <name val="Arial"/>
    </font>
    <font>
      <sz val="12"/>
      <color rgb="FF596273"/>
      <name val="Arial"/>
    </font>
    <font>
      <b/>
      <sz val="20"/>
      <color rgb="FF444B5C"/>
      <name val="Arial"/>
    </font>
    <font>
      <b/>
      <sz val="12"/>
      <color rgb="FF525C70"/>
      <name val="Arial"/>
    </font>
    <font>
      <sz val="12"/>
      <color rgb="FF20283B"/>
      <name val="Arial"/>
    </font>
    <font>
      <sz val="11"/>
      <color rgb="FF1D293F"/>
      <name val="Arial"/>
    </font>
    <font>
      <b/>
      <sz val="11"/>
      <color rgb="FF1D293F"/>
      <name val="Arial"/>
    </font>
    <font>
      <b/>
      <sz val="24"/>
      <color rgb="FF1D293F"/>
      <name val="Georgia"/>
    </font>
    <font>
      <b/>
      <sz val="12"/>
      <color rgb="FF1D293F"/>
      <name val="Arial"/>
    </font>
    <font>
      <b/>
      <sz val="24"/>
      <color rgb="FF1D293F"/>
      <name val="Arial"/>
    </font>
    <font>
      <b/>
      <sz val="18"/>
      <color rgb="FF1D293F"/>
      <name val="Arial"/>
    </font>
    <font>
      <sz val="11"/>
      <name val="Carlito"/>
    </font>
    <font>
      <sz val="11"/>
      <color rgb="FF1D293F"/>
      <name val="Arial"/>
      <family val="2"/>
    </font>
    <font>
      <b/>
      <sz val="24"/>
      <color rgb="FF1D293F"/>
      <name val="Arial"/>
      <family val="2"/>
    </font>
    <font>
      <b/>
      <sz val="14"/>
      <color rgb="FF674082"/>
      <name val="Arial"/>
      <family val="2"/>
    </font>
    <font>
      <sz val="11"/>
      <color rgb="FF674082"/>
      <name val="Arial"/>
      <family val="2"/>
    </font>
    <font>
      <b/>
      <sz val="11"/>
      <color rgb="FF20283B"/>
      <name val="Arial"/>
      <family val="2"/>
    </font>
    <font>
      <b/>
      <sz val="18"/>
      <color rgb="FF1D293F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2F4F8"/>
      </patternFill>
    </fill>
    <fill>
      <patternFill patternType="solid">
        <fgColor rgb="FFFFFFFF"/>
      </patternFill>
    </fill>
    <fill>
      <patternFill patternType="solid">
        <fgColor rgb="FFE0E3EC"/>
      </patternFill>
    </fill>
    <fill>
      <patternFill patternType="solid">
        <fgColor rgb="FFE8EBF2"/>
      </patternFill>
    </fill>
    <fill>
      <patternFill patternType="solid">
        <fgColor rgb="FFF7F8FA"/>
      </patternFill>
    </fill>
    <fill>
      <patternFill patternType="solid">
        <fgColor rgb="FFF2F4F8"/>
      </patternFill>
    </fill>
    <fill>
      <patternFill patternType="solid">
        <fgColor rgb="FFE9ECF2"/>
      </patternFill>
    </fill>
    <fill>
      <patternFill patternType="solid">
        <fgColor rgb="FFFFFFFF"/>
      </patternFill>
    </fill>
    <fill>
      <patternFill patternType="solid">
        <fgColor rgb="FFF5F7FA"/>
      </patternFill>
    </fill>
    <fill>
      <patternFill patternType="solid">
        <fgColor rgb="FFD8E3F1"/>
      </patternFill>
    </fill>
    <fill>
      <patternFill patternType="solid">
        <fgColor rgb="FFE3D9EF"/>
      </patternFill>
    </fill>
    <fill>
      <patternFill patternType="solid">
        <fgColor rgb="FFD6EBDD"/>
      </patternFill>
    </fill>
    <fill>
      <patternFill patternType="solid">
        <fgColor rgb="FFF0D5DA"/>
      </patternFill>
    </fill>
    <fill>
      <patternFill patternType="solid">
        <fgColor rgb="FFF0EBF6"/>
      </patternFill>
    </fill>
    <fill>
      <patternFill patternType="solid">
        <fgColor rgb="FFD8E3F1"/>
      </patternFill>
    </fill>
    <fill>
      <patternFill patternType="solid">
        <fgColor rgb="FFF2F4F8"/>
      </patternFill>
    </fill>
  </fills>
  <borders count="32">
    <border>
      <left/>
      <right/>
      <top/>
      <bottom/>
      <diagonal/>
    </border>
    <border>
      <left style="thin">
        <color rgb="FFA4AABB"/>
      </left>
      <right style="thin">
        <color rgb="FFA4AABB"/>
      </right>
      <top style="thin">
        <color rgb="FFA4AABB"/>
      </top>
      <bottom style="thin">
        <color rgb="FFA4AABB"/>
      </bottom>
      <diagonal/>
    </border>
    <border>
      <left style="thin">
        <color rgb="FFA4AABB"/>
      </left>
      <right/>
      <top style="thin">
        <color rgb="FFA4AABB"/>
      </top>
      <bottom style="thin">
        <color rgb="FFA4AABB"/>
      </bottom>
      <diagonal/>
    </border>
    <border>
      <left/>
      <right style="thin">
        <color rgb="FFA4AABB"/>
      </right>
      <top style="thin">
        <color rgb="FFA4AABB"/>
      </top>
      <bottom style="thin">
        <color rgb="FFA4AABB"/>
      </bottom>
      <diagonal/>
    </border>
    <border>
      <left/>
      <right/>
      <top/>
      <bottom/>
      <diagonal/>
    </border>
    <border>
      <left style="thin">
        <color rgb="FFA4AABB"/>
      </left>
      <right style="thin">
        <color rgb="FFA4AABB"/>
      </right>
      <top style="thin">
        <color rgb="FFA4AABB"/>
      </top>
      <bottom style="thin">
        <color rgb="FFFFFFFF"/>
      </bottom>
      <diagonal/>
    </border>
    <border>
      <left style="thin">
        <color rgb="FFA4AABB"/>
      </left>
      <right style="thin">
        <color rgb="FFA4AABB"/>
      </right>
      <top style="thin">
        <color rgb="FFFFFFFF"/>
      </top>
      <bottom style="thin">
        <color rgb="FFFFFFFF"/>
      </bottom>
      <diagonal/>
    </border>
    <border>
      <left style="thin">
        <color rgb="FFA4AABB"/>
      </left>
      <right style="thin">
        <color rgb="FFA4AABB"/>
      </right>
      <top style="thin">
        <color rgb="FFFFFFFF"/>
      </top>
      <bottom style="thin">
        <color rgb="FFA4AABB"/>
      </bottom>
      <diagonal/>
    </border>
    <border>
      <left style="thin">
        <color rgb="FFA4AABB"/>
      </left>
      <right style="thin">
        <color rgb="FFA4AABB"/>
      </right>
      <top style="thin">
        <color rgb="FFA4AABB"/>
      </top>
      <bottom style="thin">
        <color rgb="FFF7F8FA"/>
      </bottom>
      <diagonal/>
    </border>
    <border>
      <left style="thin">
        <color rgb="FFA4AABB"/>
      </left>
      <right style="thin">
        <color rgb="FFA4AABB"/>
      </right>
      <top style="thin">
        <color rgb="FFF7F8FA"/>
      </top>
      <bottom style="thin">
        <color rgb="FFF7F8FA"/>
      </bottom>
      <diagonal/>
    </border>
    <border>
      <left style="thin">
        <color rgb="FFA4AABB"/>
      </left>
      <right style="thin">
        <color rgb="FFA4AABB"/>
      </right>
      <top style="thin">
        <color rgb="FFF7F8FA"/>
      </top>
      <bottom style="thin">
        <color rgb="FFA4AABB"/>
      </bottom>
      <diagonal/>
    </border>
    <border>
      <left style="thin">
        <color rgb="FFC1C7D1"/>
      </left>
      <right style="thin">
        <color rgb="FFC1C7D1"/>
      </right>
      <top style="thin">
        <color rgb="FFC1C7D1"/>
      </top>
      <bottom style="thin">
        <color rgb="FFC1C7D1"/>
      </bottom>
      <diagonal/>
    </border>
    <border>
      <left/>
      <right style="thin">
        <color rgb="FFC1C7D1"/>
      </right>
      <top/>
      <bottom style="thin">
        <color rgb="FFC1C7D1"/>
      </bottom>
      <diagonal/>
    </border>
    <border>
      <left style="thin">
        <color rgb="FFC1C7D1"/>
      </left>
      <right style="thin">
        <color rgb="FFC1C7D1"/>
      </right>
      <top/>
      <bottom style="thin">
        <color rgb="FFC1C7D1"/>
      </bottom>
      <diagonal/>
    </border>
    <border>
      <left style="thin">
        <color rgb="FFC1C7D1"/>
      </left>
      <right/>
      <top/>
      <bottom style="thin">
        <color rgb="FFC1C7D1"/>
      </bottom>
      <diagonal/>
    </border>
    <border>
      <left style="thin">
        <color rgb="FFC1C7D1"/>
      </left>
      <right/>
      <top style="thin">
        <color rgb="FFC1C7D1"/>
      </top>
      <bottom style="thin">
        <color rgb="FFC1C7D1"/>
      </bottom>
      <diagonal/>
    </border>
    <border>
      <left/>
      <right style="thin">
        <color rgb="FFC1C7D1"/>
      </right>
      <top style="thin">
        <color rgb="FFC1C7D1"/>
      </top>
      <bottom style="thin">
        <color rgb="FFC1C7D1"/>
      </bottom>
      <diagonal/>
    </border>
    <border>
      <left style="thin">
        <color theme="2" tint="-0.09998"/>
      </left>
      <right style="thin">
        <color theme="2" tint="-0.09998"/>
      </right>
      <top style="thin">
        <color theme="2" tint="-0.09998"/>
      </top>
      <bottom style="thin">
        <color theme="2" tint="-0.09998"/>
      </bottom>
      <diagonal/>
    </border>
    <border>
      <left style="thin">
        <color theme="2" tint="-0.09998"/>
      </left>
      <right/>
      <top style="thin">
        <color theme="2" tint="-0.09998"/>
      </top>
      <bottom/>
      <diagonal/>
    </border>
    <border>
      <left/>
      <right/>
      <top style="thin">
        <color theme="2" tint="-0.09998"/>
      </top>
      <bottom/>
      <diagonal/>
    </border>
    <border>
      <left/>
      <right style="thin">
        <color theme="2" tint="-0.09998"/>
      </right>
      <top style="thin">
        <color theme="2" tint="-0.09998"/>
      </top>
      <bottom/>
      <diagonal/>
    </border>
    <border>
      <left style="thin">
        <color theme="2" tint="-0.09998"/>
      </left>
      <right/>
      <top/>
      <bottom/>
      <diagonal/>
    </border>
    <border>
      <left/>
      <right style="thin">
        <color theme="2" tint="-0.09998"/>
      </right>
      <top/>
      <bottom/>
      <diagonal/>
    </border>
    <border>
      <left/>
      <right/>
      <top/>
      <bottom style="thin">
        <color theme="2" tint="-0.09998"/>
      </bottom>
      <diagonal/>
    </border>
    <border>
      <left style="thin">
        <color theme="2" tint="-0.09998"/>
      </left>
      <right style="thin">
        <color theme="2" tint="-0.09998"/>
      </right>
      <top/>
      <bottom/>
      <diagonal/>
    </border>
    <border>
      <left style="thin">
        <color theme="2" tint="-0.09998"/>
      </left>
      <right style="thin">
        <color theme="2" tint="-0.09998"/>
      </right>
      <top/>
      <bottom style="thin">
        <color theme="2" tint="-0.09998"/>
      </bottom>
      <diagonal/>
    </border>
    <border>
      <left style="thin">
        <color theme="2" tint="-0.09998"/>
      </left>
      <right/>
      <top/>
      <bottom style="thin">
        <color theme="2" tint="-0.09998"/>
      </bottom>
      <diagonal/>
    </border>
    <border>
      <left/>
      <right style="thin">
        <color theme="2" tint="-0.09998"/>
      </right>
      <top/>
      <bottom style="thin">
        <color theme="2" tint="-0.09998"/>
      </bottom>
      <diagonal/>
    </border>
    <border>
      <left/>
      <right style="thin">
        <color theme="2" tint="-0.09998"/>
      </right>
      <top/>
      <bottom style="thin">
        <color rgb="FFC1C7D1"/>
      </bottom>
      <diagonal/>
    </border>
    <border>
      <left style="thin">
        <color rgb="FFC1C7D1"/>
      </left>
      <right style="thin">
        <color theme="2" tint="-0.09998"/>
      </right>
      <top style="thin">
        <color theme="2" tint="-0.09998"/>
      </top>
      <bottom style="thin">
        <color rgb="FFC1C7D1"/>
      </bottom>
      <diagonal/>
    </border>
    <border>
      <left/>
      <right style="thin">
        <color rgb="FFC1C7D1"/>
      </right>
      <top style="thin">
        <color theme="2" tint="-0.09998"/>
      </top>
      <bottom/>
      <diagonal/>
    </border>
    <border>
      <left/>
      <right style="thin">
        <color rgb="FFC1C7D1"/>
      </right>
      <top/>
      <bottom style="thin">
        <color theme="2" tint="-0.09998"/>
      </bottom>
      <diagonal/>
    </border>
  </borders>
  <cellStyleXfs count="2">
    <xf numFmtId="0" fontId="0" fillId="0" borderId="0"/>
    <xf numFmtId="0" fontId="14" fillId="0" borderId="4"/>
  </cellStyleXfs>
  <cellXfs count="1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165" fontId="7" fillId="6" borderId="8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165" fontId="7" fillId="3" borderId="5" xfId="0" applyNumberFormat="1" applyFont="1" applyFill="1" applyBorder="1" applyAlignment="1">
      <alignment horizontal="right"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0" fillId="7" borderId="0" xfId="0" applyFill="1"/>
    <xf numFmtId="0" fontId="8" fillId="7" borderId="0" xfId="0" applyFont="1" applyFill="1" applyAlignment="1">
      <alignment vertical="center"/>
    </xf>
    <xf numFmtId="0" fontId="10" fillId="7" borderId="0" xfId="0" applyFont="1" applyFill="1" applyAlignment="1">
      <alignment vertical="center"/>
    </xf>
    <xf numFmtId="0" fontId="9" fillId="8" borderId="11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vertical="center" wrapText="1"/>
    </xf>
    <xf numFmtId="0" fontId="8" fillId="9" borderId="13" xfId="0" applyFont="1" applyFill="1" applyBorder="1" applyAlignment="1">
      <alignment vertical="center" wrapText="1"/>
    </xf>
    <xf numFmtId="164" fontId="8" fillId="9" borderId="13" xfId="0" applyNumberFormat="1" applyFont="1" applyFill="1" applyBorder="1" applyAlignment="1">
      <alignment vertical="center" wrapText="1"/>
    </xf>
    <xf numFmtId="0" fontId="8" fillId="9" borderId="14" xfId="0" applyFont="1" applyFill="1" applyBorder="1" applyAlignment="1">
      <alignment vertical="center" wrapText="1"/>
    </xf>
    <xf numFmtId="0" fontId="8" fillId="10" borderId="12" xfId="0" applyFont="1" applyFill="1" applyBorder="1" applyAlignment="1">
      <alignment vertical="center" wrapText="1"/>
    </xf>
    <xf numFmtId="0" fontId="8" fillId="10" borderId="13" xfId="0" applyFont="1" applyFill="1" applyBorder="1" applyAlignment="1">
      <alignment vertical="center" wrapText="1"/>
    </xf>
    <xf numFmtId="164" fontId="8" fillId="10" borderId="13" xfId="0" applyNumberFormat="1" applyFont="1" applyFill="1" applyBorder="1" applyAlignment="1">
      <alignment vertical="center" wrapText="1"/>
    </xf>
    <xf numFmtId="0" fontId="8" fillId="10" borderId="14" xfId="0" applyFont="1" applyFill="1" applyBorder="1" applyAlignment="1">
      <alignment vertical="center" wrapText="1"/>
    </xf>
    <xf numFmtId="164" fontId="8" fillId="15" borderId="13" xfId="0" applyNumberFormat="1" applyFont="1" applyFill="1" applyBorder="1" applyAlignment="1">
      <alignment vertical="center" wrapText="1"/>
    </xf>
    <xf numFmtId="0" fontId="8" fillId="15" borderId="13" xfId="0" applyFont="1" applyFill="1" applyBorder="1" applyAlignment="1">
      <alignment vertical="center" wrapText="1"/>
    </xf>
    <xf numFmtId="0" fontId="12" fillId="7" borderId="0" xfId="0" applyFont="1" applyFill="1" applyAlignment="1">
      <alignment vertical="center"/>
    </xf>
    <xf numFmtId="0" fontId="8" fillId="15" borderId="14" xfId="0" applyFont="1" applyFill="1" applyBorder="1" applyAlignment="1">
      <alignment vertical="center" wrapText="1"/>
    </xf>
    <xf numFmtId="0" fontId="8" fillId="7" borderId="0" xfId="0" applyFont="1" applyFill="1"/>
    <xf numFmtId="0" fontId="9" fillId="11" borderId="0" xfId="0" applyFont="1" applyFill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9" fillId="13" borderId="0" xfId="0" applyFont="1" applyFill="1" applyAlignment="1">
      <alignment horizontal="center" vertical="center"/>
    </xf>
    <xf numFmtId="0" fontId="9" fillId="14" borderId="0" xfId="0" applyFont="1" applyFill="1" applyAlignment="1">
      <alignment horizontal="center" vertical="center"/>
    </xf>
    <xf numFmtId="0" fontId="11" fillId="9" borderId="15" xfId="0" applyFont="1" applyFill="1" applyBorder="1" applyAlignment="1">
      <alignment vertical="center"/>
    </xf>
    <xf numFmtId="0" fontId="11" fillId="9" borderId="16" xfId="0" applyFont="1" applyFill="1" applyBorder="1" applyAlignment="1">
      <alignment vertical="center"/>
    </xf>
    <xf numFmtId="0" fontId="15" fillId="7" borderId="0" xfId="0" applyFont="1" applyFill="1" applyAlignment="1">
      <alignment vertical="center"/>
    </xf>
    <xf numFmtId="0" fontId="15" fillId="7" borderId="4" xfId="1" applyFont="1" applyFill="1"/>
    <xf numFmtId="0" fontId="14" fillId="0" borderId="4" xfId="1"/>
    <xf numFmtId="0" fontId="16" fillId="7" borderId="4" xfId="1" applyFont="1" applyFill="1"/>
    <xf numFmtId="0" fontId="15" fillId="7" borderId="4" xfId="1" applyFont="1" applyFill="1"/>
    <xf numFmtId="0" fontId="15" fillId="7" borderId="4" xfId="1" applyFont="1" applyFill="1" applyAlignment="1">
      <alignment wrapText="1"/>
    </xf>
    <xf numFmtId="0" fontId="17" fillId="12" borderId="4" xfId="1" applyFont="1" applyFill="1"/>
    <xf numFmtId="0" fontId="15" fillId="9" borderId="4" xfId="1" applyFont="1" applyFill="1" applyAlignment="1">
      <alignment vertical="center" wrapText="1"/>
    </xf>
    <xf numFmtId="0" fontId="18" fillId="9" borderId="4" xfId="1" applyFont="1" applyFill="1" applyAlignment="1">
      <alignment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164" fontId="8" fillId="9" borderId="12" xfId="0" applyNumberFormat="1" applyFont="1" applyFill="1" applyBorder="1" applyAlignment="1">
      <alignment vertical="center"/>
    </xf>
    <xf numFmtId="164" fontId="8" fillId="7" borderId="12" xfId="0" applyNumberFormat="1" applyFont="1" applyFill="1" applyBorder="1" applyAlignment="1">
      <alignment vertical="center"/>
    </xf>
    <xf numFmtId="0" fontId="8" fillId="7" borderId="4" xfId="0" applyFont="1" applyFill="1" applyBorder="1" applyAlignment="1">
      <alignment vertical="center"/>
    </xf>
    <xf numFmtId="0" fontId="9" fillId="9" borderId="0" xfId="0" applyFont="1" applyFill="1" applyAlignment="1">
      <alignment horizontal="left" vertical="center"/>
    </xf>
    <xf numFmtId="0" fontId="9" fillId="9" borderId="0" xfId="0" applyFont="1" applyFill="1" applyAlignment="1">
      <alignment horizontal="left"/>
    </xf>
    <xf numFmtId="0" fontId="8" fillId="9" borderId="4" xfId="0" applyFont="1" applyFill="1" applyBorder="1" applyAlignment="1">
      <alignment horizontal="left" wrapText="1"/>
    </xf>
    <xf numFmtId="0" fontId="8" fillId="9" borderId="18" xfId="0" applyFont="1" applyFill="1" applyBorder="1" applyAlignment="1">
      <alignment horizontal="left" vertical="center" wrapText="1"/>
    </xf>
    <xf numFmtId="0" fontId="8" fillId="9" borderId="19" xfId="0" applyFont="1" applyFill="1" applyBorder="1" applyAlignment="1">
      <alignment horizontal="left" wrapText="1"/>
    </xf>
    <xf numFmtId="0" fontId="8" fillId="9" borderId="20" xfId="0" applyFont="1" applyFill="1" applyBorder="1" applyAlignment="1">
      <alignment horizontal="left" wrapText="1"/>
    </xf>
    <xf numFmtId="0" fontId="8" fillId="9" borderId="21" xfId="0" applyFont="1" applyFill="1" applyBorder="1" applyAlignment="1">
      <alignment horizontal="left" vertical="center" wrapText="1"/>
    </xf>
    <xf numFmtId="0" fontId="8" fillId="9" borderId="22" xfId="0" applyFont="1" applyFill="1" applyBorder="1" applyAlignment="1">
      <alignment horizontal="left" wrapText="1"/>
    </xf>
    <xf numFmtId="0" fontId="8" fillId="7" borderId="21" xfId="0" applyFont="1" applyFill="1" applyBorder="1" applyAlignment="1">
      <alignment vertical="center"/>
    </xf>
    <xf numFmtId="0" fontId="8" fillId="7" borderId="23" xfId="0" applyFont="1" applyFill="1" applyBorder="1" applyAlignment="1">
      <alignment vertical="center"/>
    </xf>
    <xf numFmtId="0" fontId="8" fillId="7" borderId="23" xfId="0" applyFont="1" applyFill="1" applyBorder="1"/>
    <xf numFmtId="0" fontId="13" fillId="11" borderId="19" xfId="0" applyFont="1" applyFill="1" applyBorder="1" applyAlignment="1">
      <alignment horizontal="left"/>
    </xf>
    <xf numFmtId="0" fontId="9" fillId="7" borderId="4" xfId="0" applyFont="1" applyFill="1" applyBorder="1" applyAlignment="1">
      <alignment horizontal="left" vertical="center"/>
    </xf>
    <xf numFmtId="0" fontId="8" fillId="7" borderId="4" xfId="0" applyFont="1" applyFill="1" applyBorder="1" applyAlignment="1">
      <alignment horizontal="left"/>
    </xf>
    <xf numFmtId="0" fontId="8" fillId="9" borderId="26" xfId="0" applyFont="1" applyFill="1" applyBorder="1" applyAlignment="1">
      <alignment horizontal="left" vertical="center" wrapText="1"/>
    </xf>
    <xf numFmtId="0" fontId="8" fillId="9" borderId="23" xfId="0" applyFont="1" applyFill="1" applyBorder="1" applyAlignment="1">
      <alignment horizontal="left" wrapText="1"/>
    </xf>
    <xf numFmtId="0" fontId="8" fillId="9" borderId="27" xfId="0" applyFont="1" applyFill="1" applyBorder="1" applyAlignment="1">
      <alignment horizontal="left" wrapText="1"/>
    </xf>
    <xf numFmtId="0" fontId="20" fillId="11" borderId="18" xfId="0" applyFont="1" applyFill="1" applyBorder="1" applyAlignment="1">
      <alignment horizontal="left" vertical="center"/>
    </xf>
    <xf numFmtId="0" fontId="13" fillId="11" borderId="20" xfId="0" applyFont="1" applyFill="1" applyBorder="1" applyAlignment="1">
      <alignment horizontal="left"/>
    </xf>
    <xf numFmtId="0" fontId="13" fillId="11" borderId="26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/>
    </xf>
    <xf numFmtId="0" fontId="13" fillId="11" borderId="27" xfId="0" applyFont="1" applyFill="1" applyBorder="1" applyAlignment="1">
      <alignment horizontal="left"/>
    </xf>
    <xf numFmtId="0" fontId="9" fillId="7" borderId="26" xfId="0" applyFont="1" applyFill="1" applyBorder="1" applyAlignment="1">
      <alignment horizontal="left" vertical="center"/>
    </xf>
    <xf numFmtId="0" fontId="8" fillId="7" borderId="23" xfId="0" applyFont="1" applyFill="1" applyBorder="1" applyAlignment="1">
      <alignment horizontal="left"/>
    </xf>
    <xf numFmtId="0" fontId="8" fillId="7" borderId="22" xfId="0" applyFont="1" applyFill="1" applyBorder="1" applyAlignment="1">
      <alignment vertical="center"/>
    </xf>
    <xf numFmtId="0" fontId="9" fillId="11" borderId="20" xfId="0" applyFont="1" applyFill="1" applyBorder="1" applyAlignment="1">
      <alignment horizontal="center" vertical="center" wrapText="1"/>
    </xf>
    <xf numFmtId="0" fontId="8" fillId="9" borderId="28" xfId="0" applyFont="1" applyFill="1" applyBorder="1" applyAlignment="1">
      <alignment vertical="center"/>
    </xf>
    <xf numFmtId="0" fontId="8" fillId="7" borderId="28" xfId="0" applyFont="1" applyFill="1" applyBorder="1" applyAlignment="1">
      <alignment vertical="center"/>
    </xf>
    <xf numFmtId="0" fontId="8" fillId="9" borderId="22" xfId="0" applyFont="1" applyFill="1" applyBorder="1" applyAlignment="1">
      <alignment vertical="center"/>
    </xf>
    <xf numFmtId="0" fontId="8" fillId="7" borderId="29" xfId="0" applyFont="1" applyFill="1" applyBorder="1" applyAlignment="1">
      <alignment vertical="center"/>
    </xf>
    <xf numFmtId="0" fontId="8" fillId="7" borderId="27" xfId="0" applyFont="1" applyFill="1" applyBorder="1" applyAlignment="1">
      <alignment vertical="center"/>
    </xf>
    <xf numFmtId="0" fontId="9" fillId="11" borderId="30" xfId="0" applyFont="1" applyFill="1" applyBorder="1" applyAlignment="1">
      <alignment horizontal="center" vertical="center" wrapText="1"/>
    </xf>
    <xf numFmtId="164" fontId="8" fillId="7" borderId="31" xfId="0" applyNumberFormat="1" applyFont="1" applyFill="1" applyBorder="1" applyAlignment="1">
      <alignment vertical="center"/>
    </xf>
    <xf numFmtId="0" fontId="0" fillId="7" borderId="24" xfId="0" applyFill="1" applyBorder="1"/>
    <xf numFmtId="0" fontId="0" fillId="7" borderId="25" xfId="0" applyFill="1" applyBorder="1"/>
    <xf numFmtId="0" fontId="11" fillId="9" borderId="15" xfId="0" applyFont="1" applyFill="1" applyBorder="1" applyAlignment="1">
      <alignment horizontal="left" vertical="center"/>
    </xf>
    <xf numFmtId="0" fontId="11" fillId="9" borderId="16" xfId="0" applyFont="1" applyFill="1" applyBorder="1" applyAlignment="1">
      <alignment horizontal="left" vertical="center"/>
    </xf>
    <xf numFmtId="0" fontId="2" fillId="5" borderId="17" xfId="0" applyFont="1" applyFill="1" applyBorder="1" applyAlignment="1">
      <alignment horizontal="center" vertical="center" wrapText="1"/>
    </xf>
    <xf numFmtId="166" fontId="1" fillId="2" borderId="17" xfId="0" applyNumberFormat="1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0" fillId="16" borderId="0" xfId="0" applyFill="1"/>
    <xf numFmtId="0" fontId="1" fillId="16" borderId="0" xfId="0" applyFont="1" applyFill="1" applyAlignment="1">
      <alignment vertical="center"/>
    </xf>
    <xf numFmtId="0" fontId="1" fillId="17" borderId="0" xfId="0" applyNumberFormat="1" applyFont="1" applyFill="1" applyBorder="1" applyAlignment="1">
      <alignment vertical="center"/>
    </xf>
    <xf numFmtId="0" fontId="0" fillId="17" borderId="0" xfId="0" applyNumberFormat="1" applyFont="1" applyFill="1" applyBorder="1"/>
    <xf numFmtId="0" fontId="8" fillId="17" borderId="0" xfId="0" applyNumberFormat="1" applyFont="1" applyFill="1" applyBorder="1" applyAlignment="1">
      <alignment vertical="center"/>
    </xf>
    <xf numFmtId="0" fontId="8" fillId="17" borderId="21" xfId="0" applyNumberFormat="1" applyFont="1" applyFill="1" applyBorder="1" applyAlignment="1">
      <alignment vertical="center"/>
    </xf>
    <xf numFmtId="0" fontId="15" fillId="17" borderId="0" xfId="0" applyNumberFormat="1" applyFont="1" applyFill="1" applyBorder="1"/>
    <xf numFmtId="0" fontId="1" fillId="2" borderId="0" xfId="0" applyFont="1" applyFill="1" applyAlignment="1">
      <alignment horizontal="left" vertical="center" indent="1"/>
    </xf>
    <xf numFmtId="0" fontId="2" fillId="3" borderId="2" xfId="0" applyFont="1" applyFill="1" applyBorder="1" applyAlignment="1">
      <alignment horizontal="left" vertical="center" indent="1"/>
    </xf>
    <xf numFmtId="0" fontId="11" fillId="9" borderId="15" xfId="0" applyFont="1" applyFill="1" applyBorder="1" applyAlignment="1">
      <alignment horizontal="left" vertical="center" indent="1"/>
    </xf>
    <xf numFmtId="0" fontId="11" fillId="9" borderId="16" xfId="0" applyFont="1" applyFill="1" applyBorder="1" applyAlignment="1">
      <alignment horizontal="left" vertical="center" indent="1"/>
    </xf>
    <xf numFmtId="0" fontId="9" fillId="9" borderId="0" xfId="0" applyFont="1" applyFill="1" applyAlignment="1">
      <alignment horizontal="left" vertical="center" indent="1"/>
    </xf>
    <xf numFmtId="0" fontId="9" fillId="9" borderId="0" xfId="0" applyFont="1" applyFill="1" applyAlignment="1">
      <alignment horizontal="left" indent="1"/>
    </xf>
    <xf numFmtId="0" fontId="20" fillId="11" borderId="18" xfId="0" applyFont="1" applyFill="1" applyBorder="1" applyAlignment="1">
      <alignment horizontal="left" vertical="center" indent="1"/>
    </xf>
    <xf numFmtId="0" fontId="13" fillId="11" borderId="19" xfId="0" applyFont="1" applyFill="1" applyBorder="1" applyAlignment="1">
      <alignment horizontal="left" indent="1"/>
    </xf>
    <xf numFmtId="0" fontId="13" fillId="11" borderId="20" xfId="0" applyFont="1" applyFill="1" applyBorder="1" applyAlignment="1">
      <alignment horizontal="left" indent="1"/>
    </xf>
    <xf numFmtId="0" fontId="13" fillId="11" borderId="26" xfId="0" applyFont="1" applyFill="1" applyBorder="1" applyAlignment="1">
      <alignment horizontal="left" vertical="center" indent="1"/>
    </xf>
    <xf numFmtId="0" fontId="13" fillId="11" borderId="23" xfId="0" applyFont="1" applyFill="1" applyBorder="1" applyAlignment="1">
      <alignment horizontal="left" indent="1"/>
    </xf>
    <xf numFmtId="0" fontId="13" fillId="11" borderId="27" xfId="0" applyFont="1" applyFill="1" applyBorder="1" applyAlignment="1">
      <alignment horizontal="left" indent="1"/>
    </xf>
    <xf numFmtId="0" fontId="9" fillId="7" borderId="4" xfId="0" applyFont="1" applyFill="1" applyBorder="1" applyAlignment="1">
      <alignment horizontal="left" vertical="center" indent="1"/>
    </xf>
    <xf numFmtId="0" fontId="8" fillId="7" borderId="4" xfId="0" applyFont="1" applyFill="1" applyBorder="1" applyAlignment="1">
      <alignment horizontal="left" indent="1"/>
    </xf>
    <xf numFmtId="0" fontId="8" fillId="9" borderId="18" xfId="0" applyFont="1" applyFill="1" applyBorder="1" applyAlignment="1">
      <alignment horizontal="left" vertical="center" wrapText="1" indent="1"/>
    </xf>
    <xf numFmtId="0" fontId="8" fillId="9" borderId="19" xfId="0" applyFont="1" applyFill="1" applyBorder="1" applyAlignment="1">
      <alignment horizontal="left" wrapText="1" indent="1"/>
    </xf>
    <xf numFmtId="0" fontId="8" fillId="9" borderId="20" xfId="0" applyFont="1" applyFill="1" applyBorder="1" applyAlignment="1">
      <alignment horizontal="left" wrapText="1" indent="1"/>
    </xf>
    <xf numFmtId="0" fontId="8" fillId="9" borderId="21" xfId="0" applyFont="1" applyFill="1" applyBorder="1" applyAlignment="1">
      <alignment horizontal="left" vertical="center" wrapText="1" indent="1"/>
    </xf>
    <xf numFmtId="0" fontId="8" fillId="9" borderId="4" xfId="0" applyFont="1" applyFill="1" applyBorder="1" applyAlignment="1">
      <alignment horizontal="left" wrapText="1" indent="1"/>
    </xf>
    <xf numFmtId="0" fontId="8" fillId="9" borderId="22" xfId="0" applyFont="1" applyFill="1" applyBorder="1" applyAlignment="1">
      <alignment horizontal="left" wrapText="1" indent="1"/>
    </xf>
    <xf numFmtId="0" fontId="8" fillId="9" borderId="26" xfId="0" applyFont="1" applyFill="1" applyBorder="1" applyAlignment="1">
      <alignment horizontal="left" vertical="center" wrapText="1" indent="1"/>
    </xf>
    <xf numFmtId="0" fontId="8" fillId="9" borderId="23" xfId="0" applyFont="1" applyFill="1" applyBorder="1" applyAlignment="1">
      <alignment horizontal="left" wrapText="1" indent="1"/>
    </xf>
    <xf numFmtId="0" fontId="8" fillId="9" borderId="27" xfId="0" applyFont="1" applyFill="1" applyBorder="1" applyAlignment="1">
      <alignment horizontal="left" wrapText="1" indent="1"/>
    </xf>
    <xf numFmtId="0" fontId="9" fillId="7" borderId="26" xfId="0" applyFont="1" applyFill="1" applyBorder="1" applyAlignment="1">
      <alignment horizontal="left" vertical="center" indent="1"/>
    </xf>
    <xf numFmtId="0" fontId="8" fillId="7" borderId="23" xfId="0" applyFont="1" applyFill="1" applyBorder="1" applyAlignment="1">
      <alignment horizontal="left" indent="1"/>
    </xf>
  </cellXfs>
  <cellStyles count="2">
    <cellStyle name="Normal" xfId="0"/>
    <cellStyle name="Normal 2" xfId="1"/>
  </cellStyles>
  <dxfs count="47">
    <dxf>
      <font>
        <b/>
        <color rgb="FF9C251E"/>
      </font>
      <fill>
        <patternFill>
          <bgColor rgb="FFFBE0DC"/>
        </patternFill>
      </fill>
    </dxf>
    <dxf>
      <font>
        <b/>
        <color rgb="FF9C251E"/>
      </font>
      <fill>
        <patternFill>
          <bgColor rgb="FFFBE0DC"/>
        </patternFill>
      </fill>
    </dxf>
    <dxf>
      <font>
        <b/>
        <color rgb="FF742B35"/>
      </font>
      <fill>
        <patternFill>
          <bgColor rgb="FFF4BCC5"/>
        </patternFill>
      </fill>
    </dxf>
    <dxf>
      <font>
        <b/>
        <color rgb="FF742B35"/>
      </font>
      <fill>
        <patternFill>
          <bgColor rgb="FFF4BCC5"/>
        </patternFill>
      </fill>
    </dxf>
    <dxf>
      <font>
        <b/>
        <color rgb="FF742B35"/>
      </font>
      <fill>
        <patternFill>
          <bgColor rgb="FFFCE0AE"/>
        </patternFill>
      </fill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  <dxf>
      <font>
        <color rgb="FF242536"/>
      </font>
      <fill>
        <patternFill>
          <bgColor rgb="FFBBDDC4"/>
        </patternFill>
      </fill>
    </dxf>
    <dxf>
      <font>
        <color rgb="FF242536"/>
      </font>
      <fill>
        <patternFill>
          <bgColor rgb="FFD4E6F1"/>
        </patternFill>
      </fill>
    </dxf>
    <dxf>
      <font>
        <color rgb="FF242536"/>
      </font>
      <fill>
        <patternFill>
          <bgColor rgb="FFF7DEAA"/>
        </patternFill>
      </fill>
    </dxf>
    <dxf>
      <font>
        <color rgb="FFFFFFFF"/>
      </font>
      <fill>
        <patternFill>
          <bgColor rgb="FF663880"/>
        </patternFill>
      </fill>
    </dxf>
    <dxf>
      <font>
        <color rgb="FF242536"/>
      </font>
      <fill>
        <patternFill>
          <bgColor rgb="FFBAB8E7"/>
        </patternFill>
      </fill>
    </dxf>
    <dxf>
      <font>
        <color rgb="FF242536"/>
      </font>
      <fill>
        <patternFill>
          <bgColor rgb="FFE6D8EE"/>
        </patternFill>
      </fill>
    </dxf>
    <dxf>
      <font>
        <color rgb="FF858B99"/>
      </font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30e3ebcd64e1f" /><Relationship Type="http://schemas.openxmlformats.org/officeDocument/2006/relationships/theme" Target="/xl/theme/theme1.xml" Id="Rfd9ea1675fcf4602" /><Relationship Type="http://schemas.openxmlformats.org/officeDocument/2006/relationships/sharedStrings" Target="/xl/sharedStrings.xml" Id="Ra2cd43b96ef4488c" /><Relationship Type="http://schemas.openxmlformats.org/officeDocument/2006/relationships/worksheet" Target="/xl/worksheets/sheet1.xml" Id="R40bca918a3004761" /><Relationship Type="http://schemas.openxmlformats.org/officeDocument/2006/relationships/worksheet" Target="/xl/worksheets/sheet2.xml" Id="R02cfe6cdd6264d3c" /><Relationship Type="http://schemas.openxmlformats.org/officeDocument/2006/relationships/worksheet" Target="/xl/worksheets/sheet3.xml" Id="R8c2fab75a13b44d6" /><Relationship Type="http://schemas.openxmlformats.org/officeDocument/2006/relationships/worksheet" Target="/xl/worksheets/sheet4.xml" Id="Rdd344b687e7b42d6" /><Relationship Type="http://schemas.openxmlformats.org/officeDocument/2006/relationships/worksheet" Target="/xl/worksheets/sheet5.xml" Id="R699df9c3d976402c" /></Relationships>
</file>

<file path=xl/tables/table1.xml><?xml version="1.0" encoding="utf-8"?>
<x:table xmlns:x="http://schemas.openxmlformats.org/spreadsheetml/2006/main" id="3" name="ProcurementPlan" displayName="ProcurementPlan" ref="B8:AD68" totalsRowShown="0">
  <x:autoFilter ref="B8:AD68"/>
  <x:tableColumns count="29">
    <x:tableColumn id="1" name="Package ID"/>
    <x:tableColumn id="2" name="Item / work package"/>
    <x:tableColumn id="3" name="Supplier"/>
    <x:tableColumn id="4" name="Buyer / owner"/>
    <x:tableColumn id="5" name="Ready for use / inspection due"/>
    <x:tableColumn id="6" name="Inspection days"/>
    <x:tableColumn id="7" name="Supplier lead days"/>
    <x:tableColumn id="8" name="Award days"/>
    <x:tableColumn id="9" name="Evaluation days"/>
    <x:tableColumn id="10" name="Tender response days"/>
    <x:tableColumn id="11" name="Delivery required"/>
    <x:tableColumn id="12" name="Award / order by"/>
    <x:tableColumn id="13" name="Evaluation complete by"/>
    <x:tableColumn id="14" name="Tender close / evaluation start"/>
    <x:tableColumn id="15" name="Issue tender by"/>
    <x:tableColumn id="16" name="Tender issued (actual)"/>
    <x:tableColumn id="17" name="Tender closed (actual)"/>
    <x:tableColumn id="18" name="Evaluation done (actual)"/>
    <x:tableColumn id="19" name="Award / order (actual)"/>
    <x:tableColumn id="20" name="Delivered (actual)"/>
    <x:tableColumn id="21" name="Inspected (actual)"/>
    <x:tableColumn id="22" name="Promised delivery"/>
    <x:tableColumn id="23" name="Next action"/>
    <x:tableColumn id="24" name="Action due"/>
    <x:tableColumn id="25" name="Action alert"/>
    <x:tableColumn id="26" name="Delivery alert"/>
    <x:tableColumn id="27" name="Inspection result"/>
    <x:tableColumn id="28" name="Package state"/>
    <x:tableColumn id="29" name="Notes / document 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4" name="SupplierCommitments" displayName="SupplierCommitments" ref="B8:O128" totalsRowShown="0">
  <x:autoFilter ref="B8:O128"/>
  <x:tableColumns count="14">
    <x:tableColumn id="1" name="Commitment ID"/>
    <x:tableColumn id="2" name="Package ID"/>
    <x:tableColumn id="3" name="Supplier"/>
    <x:tableColumn id="4" name="Commitment / deliverable"/>
    <x:tableColumn id="5" name="Internal owner"/>
    <x:tableColumn id="6" name="Original due"/>
    <x:tableColumn id="7" name="Revised due"/>
    <x:tableColumn id="8" name="Actual completed"/>
    <x:tableColumn id="9" name="State"/>
    <x:tableColumn id="10" name="Chase / next action"/>
    <x:tableColumn id="11" name="Current due"/>
    <x:tableColumn id="12" name="Timing"/>
    <x:tableColumn id="13" name="Days overdue"/>
    <x:tableColumn id="14" name="Original promis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6adeabeb3e940e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14c5cff9a644724" /></Relationships>
</file>

<file path=xl/worksheets/sheet1.xml><?xml version="1.0" encoding="utf-8"?>
<worksheet xmlns="http://schemas.openxmlformats.org/spreadsheetml/2006/main">
  <sheetPr>
    <tabColor theme="2"/>
  </sheetPr>
  <sheetViews>
    <sheetView showGridLines="0" workbookViewId="0"/>
  </sheetViews>
  <sheetFormatPr defaultRowHeight="14"/>
  <cols>
    <col min="1" max="2" width="3" customWidth="1"/>
    <col min="3" max="9" width="24" customWidth="1"/>
    <col min="10" max="10" width="3" hidden="0" customWidth="1"/>
    <col min="11" max="11" width="3.1640625" customWidth="1"/>
  </cols>
  <sheetData>
    <row r="1" ht="17.5" customHeight="1">
      <c r="A1" s="93"/>
      <c r="B1" s="93"/>
      <c r="C1" s="94"/>
      <c r="D1" s="94"/>
      <c r="E1" s="94"/>
      <c r="F1" s="94"/>
      <c r="G1" s="94"/>
      <c r="H1" s="94"/>
      <c r="I1" s="94"/>
      <c r="J1" s="95"/>
      <c r="K1" s="94"/>
    </row>
    <row r="2" ht="13" customHeight="1">
      <c r="A2" s="93"/>
      <c r="B2" s="1"/>
      <c r="C2" s="1"/>
      <c r="D2" s="1"/>
      <c r="E2" s="1"/>
      <c r="F2" s="1"/>
      <c r="G2" s="1"/>
      <c r="H2" s="1"/>
      <c r="I2" s="1"/>
      <c r="J2" s="95"/>
      <c r="K2" s="94"/>
    </row>
    <row r="3" ht="36" customHeight="1">
      <c r="A3" s="93"/>
      <c r="B3" s="1"/>
      <c r="C3" s="3" t="s">
        <v>0</v>
      </c>
      <c r="D3" s="1"/>
      <c r="E3" s="1"/>
      <c r="F3" s="1"/>
      <c r="G3" s="1"/>
      <c r="H3" s="1"/>
      <c r="I3" s="1"/>
      <c r="J3" s="95"/>
      <c r="K3" s="94"/>
    </row>
    <row r="4" ht="24" customHeight="1">
      <c r="A4" s="93"/>
      <c r="B4" s="1"/>
      <c r="C4" s="4" t="s">
        <v>1</v>
      </c>
      <c r="D4" s="1"/>
      <c r="E4" s="1"/>
      <c r="F4" s="1"/>
      <c r="G4" s="1"/>
      <c r="H4" s="1"/>
      <c r="I4" s="1"/>
      <c r="J4" s="95"/>
      <c r="K4" s="94"/>
    </row>
    <row r="5" ht="24" customHeight="1">
      <c r="A5" s="93"/>
      <c r="B5" s="1"/>
      <c r="C5" s="1"/>
      <c r="D5" s="1"/>
      <c r="E5" s="1"/>
      <c r="F5" s="1"/>
      <c r="G5" s="1"/>
      <c r="H5" s="1"/>
      <c r="I5" s="1"/>
      <c r="J5" s="95"/>
      <c r="K5" s="94"/>
    </row>
    <row r="6" ht="30" customHeight="1">
      <c r="A6" s="93"/>
      <c r="B6" s="1"/>
      <c r="C6" s="1" t="s">
        <v>2</v>
      </c>
      <c r="D6" s="45" t="n">
        <v>2026</v>
      </c>
      <c r="E6" s="100" t="s">
        <v>3</v>
      </c>
      <c r="F6" s="45">
        <v>10</v>
      </c>
      <c r="G6" s="100" t="s">
        <v>4</v>
      </c>
      <c r="H6" s="48" t="n">
        <f ca="1">TODAY()</f>
        <v>46314</v>
      </c>
      <c r="I6" s="1"/>
      <c r="J6" s="95"/>
      <c r="K6" s="94"/>
    </row>
    <row r="7" ht="9" customHeight="1">
      <c r="A7" s="93"/>
      <c r="B7" s="1"/>
      <c r="C7" s="1"/>
      <c r="D7" s="1"/>
      <c r="E7" s="1"/>
      <c r="F7" s="1"/>
      <c r="G7" s="1"/>
      <c r="H7" s="1"/>
      <c r="I7" s="1"/>
      <c r="J7" s="95"/>
      <c r="K7" s="94"/>
    </row>
    <row r="8" ht="30" customHeight="1">
      <c r="A8" s="93"/>
      <c r="B8" s="1"/>
      <c r="C8" s="1" t="s">
        <v>5</v>
      </c>
      <c r="D8" s="49" t="s">
        <v>6</v>
      </c>
      <c r="E8" s="100" t="s">
        <v>7</v>
      </c>
      <c r="F8" s="1"/>
      <c r="G8" s="1"/>
      <c r="H8" s="1"/>
      <c r="I8" s="1"/>
      <c r="J8" s="95"/>
      <c r="K8" s="94"/>
    </row>
    <row r="9" ht="24" customHeight="1">
      <c r="A9" s="93"/>
      <c r="B9" s="1"/>
      <c r="C9" s="1"/>
      <c r="D9" s="1"/>
      <c r="E9" s="1"/>
      <c r="F9" s="1"/>
      <c r="G9" s="1"/>
      <c r="H9" s="1"/>
      <c r="I9" s="1"/>
      <c r="J9" s="95"/>
      <c r="K9" s="94"/>
    </row>
    <row r="10" ht="48" customHeight="1">
      <c r="A10" s="93"/>
      <c r="B10" s="1"/>
      <c r="C10" s="101" t="s">
        <v>8</v>
      </c>
      <c r="D10" s="47" t="n">
        <f ca="1">COUNTIFS(Procurement!$Z$9:$Z$68,"Overdue",Procurement!$B$9:$B$68,IF($D$8="All","*",$D$8))</f>
        <v>1</v>
      </c>
      <c r="E10" s="101" t="s">
        <v>9</v>
      </c>
      <c r="F10" s="47" t="n">
        <f ca="1">COUNTIFS(Commitments!$M$9:$M$128,"Overdue",Commitments!$C$9:$C$128,IF($D$8="All","*",$D$8))+COUNTIFS(Procurement!$AA$9:$AA$68,"Supplier overdue",Procurement!$B$9:$B$68,IF($D$8="All","*",$D$8))</f>
        <v>1</v>
      </c>
      <c r="G10" s="101" t="s">
        <v>10</v>
      </c>
      <c r="H10" s="47" t="n">
        <f ca="1">COUNTIFS(Procurement!$AA$9:$AA$68,"Promise after need",Procurement!$B$9:$B$68,IF($D$8="All","*",$D$8))</f>
        <v>1</v>
      </c>
      <c r="I10" s="1"/>
      <c r="J10" s="95"/>
      <c r="K10" s="94"/>
    </row>
    <row r="11" ht="24" customHeight="1">
      <c r="A11" s="93"/>
      <c r="B11" s="1"/>
      <c r="C11" s="1"/>
      <c r="D11" s="1"/>
      <c r="E11" s="1"/>
      <c r="F11" s="1"/>
      <c r="G11" s="1"/>
      <c r="H11" s="1"/>
      <c r="I11" s="1"/>
      <c r="J11" s="95"/>
      <c r="K11" s="94"/>
    </row>
    <row r="12" ht="24" customHeight="1">
      <c r="A12" s="93"/>
      <c r="B12" s="1"/>
      <c r="C12" s="1" t="s">
        <v>11</v>
      </c>
      <c r="D12" s="1"/>
      <c r="E12" s="1"/>
      <c r="F12" s="1"/>
      <c r="G12" s="1"/>
      <c r="H12" s="1"/>
      <c r="I12" s="1"/>
      <c r="J12" s="95"/>
      <c r="K12" s="94"/>
    </row>
    <row r="13" ht="24" customHeight="1">
      <c r="A13" s="93"/>
      <c r="B13" s="1"/>
      <c r="C13" s="1" t="s">
        <v>12</v>
      </c>
      <c r="D13" s="1"/>
      <c r="E13" s="1"/>
      <c r="F13" s="1"/>
      <c r="G13" s="1"/>
      <c r="H13" s="1"/>
      <c r="I13" s="1"/>
      <c r="J13" s="95"/>
      <c r="K13" s="94"/>
    </row>
    <row r="14" ht="24" customHeight="1">
      <c r="A14" s="93"/>
      <c r="B14" s="1"/>
      <c r="C14" s="1"/>
      <c r="D14" s="1"/>
      <c r="E14" s="1"/>
      <c r="F14" s="1"/>
      <c r="G14" s="1"/>
      <c r="H14" s="1"/>
      <c r="I14" s="1"/>
      <c r="J14" s="95"/>
      <c r="K14" s="94"/>
    </row>
    <row r="15" ht="40" customHeight="1">
      <c r="A15" s="93"/>
      <c r="B15" s="1"/>
      <c r="C15" s="5" t="s">
        <v>13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19</v>
      </c>
      <c r="J15" s="95"/>
      <c r="K15" s="94"/>
    </row>
    <row r="16" ht="26" customHeight="1">
      <c r="A16" s="93"/>
      <c r="B16" s="1"/>
      <c r="C16" s="9" t="n">
        <f>DATE($D$6,$F$6,1)-WEEKDAY(DATE($D$6,$F$6,1),2)+1+0</f>
        <v>46293</v>
      </c>
      <c r="D16" s="9" t="n">
        <f>DATE($D$6,$F$6,1)-WEEKDAY(DATE($D$6,$F$6,1),2)+1+1</f>
        <v>46294</v>
      </c>
      <c r="E16" s="9" t="n">
        <f>DATE($D$6,$F$6,1)-WEEKDAY(DATE($D$6,$F$6,1),2)+1+2</f>
        <v>46295</v>
      </c>
      <c r="F16" s="9" t="n">
        <f>DATE($D$6,$F$6,1)-WEEKDAY(DATE($D$6,$F$6,1),2)+1+3</f>
        <v>46296</v>
      </c>
      <c r="G16" s="9" t="n">
        <f>DATE($D$6,$F$6,1)-WEEKDAY(DATE($D$6,$F$6,1),2)+1+4</f>
        <v>46297</v>
      </c>
      <c r="H16" s="6" t="n">
        <f>DATE($D$6,$F$6,1)-WEEKDAY(DATE($D$6,$F$6,1),2)+1+5</f>
        <v>46298</v>
      </c>
      <c r="I16" s="6" t="n">
        <f>DATE($D$6,$F$6,1)-WEEKDAY(DATE($D$6,$F$6,1),2)+1+6</f>
        <v>46299</v>
      </c>
      <c r="J16" s="95"/>
      <c r="K16" s="94"/>
    </row>
    <row r="17" ht="23" customHeight="1">
      <c r="A17" s="93"/>
      <c r="B17" s="1"/>
      <c r="C17" s="10" t="str">
        <f>IF((COUNTIFS(Procurement!$P$9:$P$68,C16,Procurement!$C$9:$C$68,"&lt;&gt;",Procurement!$AC$9:$AC$68,"&lt;&gt;Cancelled",Procurement!$B$9:$B$68,IF($D$8="All","*",$D$8))+COUNTIFS(Procurement!$O$9:$O$68,C16,Procurement!$C$9:$C$68,"&lt;&gt;",Procurement!$AC$9:$AC$68,"&lt;&gt;Cancelled",Procurement!$B$9:$B$68,IF($D$8="All","*",$D$8)))=0,"","Tender: "&amp;(COUNTIFS(Procurement!$P$9:$P$68,C16,Procurement!$C$9:$C$68,"&lt;&gt;",Procurement!$AC$9:$AC$68,"&lt;&gt;Cancelled",Procurement!$B$9:$B$68,IF($D$8="All","*",$D$8))+COUNTIFS(Procurement!$O$9:$O$68,C16,Procurement!$C$9:$C$68,"&lt;&gt;",Procurement!$AC$9:$AC$68,"&lt;&gt;Cancelled",Procurement!$B$9:$B$68,IF($D$8="All","*",$D$8))))</f>
        <v>Tender: 1</v>
      </c>
      <c r="D17" s="10" t="str">
        <f>IF((COUNTIFS(Procurement!$P$9:$P$68,D16,Procurement!$C$9:$C$68,"&lt;&gt;",Procurement!$AC$9:$AC$68,"&lt;&gt;Cancelled",Procurement!$B$9:$B$68,IF($D$8="All","*",$D$8))+COUNTIFS(Procurement!$O$9:$O$68,D16,Procurement!$C$9:$C$68,"&lt;&gt;",Procurement!$AC$9:$AC$68,"&lt;&gt;Cancelled",Procurement!$B$9:$B$68,IF($D$8="All","*",$D$8)))=0,"","Tender: "&amp;(COUNTIFS(Procurement!$P$9:$P$68,D16,Procurement!$C$9:$C$68,"&lt;&gt;",Procurement!$AC$9:$AC$68,"&lt;&gt;Cancelled",Procurement!$B$9:$B$68,IF($D$8="All","*",$D$8))+COUNTIFS(Procurement!$O$9:$O$68,D16,Procurement!$C$9:$C$68,"&lt;&gt;",Procurement!$AC$9:$AC$68,"&lt;&gt;Cancelled",Procurement!$B$9:$B$68,IF($D$8="All","*",$D$8))))</f>
      </c>
      <c r="E17" s="10" t="str">
        <f>IF((COUNTIFS(Procurement!$P$9:$P$68,E16,Procurement!$C$9:$C$68,"&lt;&gt;",Procurement!$AC$9:$AC$68,"&lt;&gt;Cancelled",Procurement!$B$9:$B$68,IF($D$8="All","*",$D$8))+COUNTIFS(Procurement!$O$9:$O$68,E16,Procurement!$C$9:$C$68,"&lt;&gt;",Procurement!$AC$9:$AC$68,"&lt;&gt;Cancelled",Procurement!$B$9:$B$68,IF($D$8="All","*",$D$8)))=0,"","Tender: "&amp;(COUNTIFS(Procurement!$P$9:$P$68,E16,Procurement!$C$9:$C$68,"&lt;&gt;",Procurement!$AC$9:$AC$68,"&lt;&gt;Cancelled",Procurement!$B$9:$B$68,IF($D$8="All","*",$D$8))+COUNTIFS(Procurement!$O$9:$O$68,E16,Procurement!$C$9:$C$68,"&lt;&gt;",Procurement!$AC$9:$AC$68,"&lt;&gt;Cancelled",Procurement!$B$9:$B$68,IF($D$8="All","*",$D$8))))</f>
      </c>
      <c r="F17" s="10" t="str">
        <f>IF((COUNTIFS(Procurement!$P$9:$P$68,F16,Procurement!$C$9:$C$68,"&lt;&gt;",Procurement!$AC$9:$AC$68,"&lt;&gt;Cancelled",Procurement!$B$9:$B$68,IF($D$8="All","*",$D$8))+COUNTIFS(Procurement!$O$9:$O$68,F16,Procurement!$C$9:$C$68,"&lt;&gt;",Procurement!$AC$9:$AC$68,"&lt;&gt;Cancelled",Procurement!$B$9:$B$68,IF($D$8="All","*",$D$8)))=0,"","Tender: "&amp;(COUNTIFS(Procurement!$P$9:$P$68,F16,Procurement!$C$9:$C$68,"&lt;&gt;",Procurement!$AC$9:$AC$68,"&lt;&gt;Cancelled",Procurement!$B$9:$B$68,IF($D$8="All","*",$D$8))+COUNTIFS(Procurement!$O$9:$O$68,F16,Procurement!$C$9:$C$68,"&lt;&gt;",Procurement!$AC$9:$AC$68,"&lt;&gt;Cancelled",Procurement!$B$9:$B$68,IF($D$8="All","*",$D$8))))</f>
        <v>Tender: 1</v>
      </c>
      <c r="G17" s="10" t="str">
        <f>IF((COUNTIFS(Procurement!$P$9:$P$68,G16,Procurement!$C$9:$C$68,"&lt;&gt;",Procurement!$AC$9:$AC$68,"&lt;&gt;Cancelled",Procurement!$B$9:$B$68,IF($D$8="All","*",$D$8))+COUNTIFS(Procurement!$O$9:$O$68,G16,Procurement!$C$9:$C$68,"&lt;&gt;",Procurement!$AC$9:$AC$68,"&lt;&gt;Cancelled",Procurement!$B$9:$B$68,IF($D$8="All","*",$D$8)))=0,"","Tender: "&amp;(COUNTIFS(Procurement!$P$9:$P$68,G16,Procurement!$C$9:$C$68,"&lt;&gt;",Procurement!$AC$9:$AC$68,"&lt;&gt;Cancelled",Procurement!$B$9:$B$68,IF($D$8="All","*",$D$8))+COUNTIFS(Procurement!$O$9:$O$68,G16,Procurement!$C$9:$C$68,"&lt;&gt;",Procurement!$AC$9:$AC$68,"&lt;&gt;Cancelled",Procurement!$B$9:$B$68,IF($D$8="All","*",$D$8))))</f>
        <v>Tender: 1</v>
      </c>
      <c r="H17" s="7" t="str">
        <f>IF((COUNTIFS(Procurement!$P$9:$P$68,H16,Procurement!$C$9:$C$68,"&lt;&gt;",Procurement!$AC$9:$AC$68,"&lt;&gt;Cancelled",Procurement!$B$9:$B$68,IF($D$8="All","*",$D$8))+COUNTIFS(Procurement!$O$9:$O$68,H16,Procurement!$C$9:$C$68,"&lt;&gt;",Procurement!$AC$9:$AC$68,"&lt;&gt;Cancelled",Procurement!$B$9:$B$68,IF($D$8="All","*",$D$8)))=0,"","Tender: "&amp;(COUNTIFS(Procurement!$P$9:$P$68,H16,Procurement!$C$9:$C$68,"&lt;&gt;",Procurement!$AC$9:$AC$68,"&lt;&gt;Cancelled",Procurement!$B$9:$B$68,IF($D$8="All","*",$D$8))+COUNTIFS(Procurement!$O$9:$O$68,H16,Procurement!$C$9:$C$68,"&lt;&gt;",Procurement!$AC$9:$AC$68,"&lt;&gt;Cancelled",Procurement!$B$9:$B$68,IF($D$8="All","*",$D$8))))</f>
      </c>
      <c r="I17" s="7" t="str">
        <f>IF((COUNTIFS(Procurement!$P$9:$P$68,I16,Procurement!$C$9:$C$68,"&lt;&gt;",Procurement!$AC$9:$AC$68,"&lt;&gt;Cancelled",Procurement!$B$9:$B$68,IF($D$8="All","*",$D$8))+COUNTIFS(Procurement!$O$9:$O$68,I16,Procurement!$C$9:$C$68,"&lt;&gt;",Procurement!$AC$9:$AC$68,"&lt;&gt;Cancelled",Procurement!$B$9:$B$68,IF($D$8="All","*",$D$8)))=0,"","Tender: "&amp;(COUNTIFS(Procurement!$P$9:$P$68,I16,Procurement!$C$9:$C$68,"&lt;&gt;",Procurement!$AC$9:$AC$68,"&lt;&gt;Cancelled",Procurement!$B$9:$B$68,IF($D$8="All","*",$D$8))+COUNTIFS(Procurement!$O$9:$O$68,I16,Procurement!$C$9:$C$68,"&lt;&gt;",Procurement!$AC$9:$AC$68,"&lt;&gt;Cancelled",Procurement!$B$9:$B$68,IF($D$8="All","*",$D$8))))</f>
      </c>
      <c r="J17" s="95"/>
      <c r="K17" s="94"/>
    </row>
    <row r="18" ht="23" customHeight="1">
      <c r="A18" s="93"/>
      <c r="B18" s="1"/>
      <c r="C18" s="10" t="str">
        <f>IF((COUNTIFS(Procurement!$N$9:$N$68,C16,Procurement!$C$9:$C$68,"&lt;&gt;",Procurement!$AC$9:$AC$68,"&lt;&gt;Cancelled",Procurement!$B$9:$B$68,IF($D$8="All","*",$D$8)))=0,"","Evaluation: "&amp;(COUNTIFS(Procurement!$N$9:$N$68,C16,Procurement!$C$9:$C$68,"&lt;&gt;",Procurement!$AC$9:$AC$68,"&lt;&gt;Cancelled",Procurement!$B$9:$B$68,IF($D$8="All","*",$D$8))))</f>
      </c>
      <c r="D18" s="10" t="str">
        <f>IF((COUNTIFS(Procurement!$N$9:$N$68,D16,Procurement!$C$9:$C$68,"&lt;&gt;",Procurement!$AC$9:$AC$68,"&lt;&gt;Cancelled",Procurement!$B$9:$B$68,IF($D$8="All","*",$D$8)))=0,"","Evaluation: "&amp;(COUNTIFS(Procurement!$N$9:$N$68,D16,Procurement!$C$9:$C$68,"&lt;&gt;",Procurement!$AC$9:$AC$68,"&lt;&gt;Cancelled",Procurement!$B$9:$B$68,IF($D$8="All","*",$D$8))))</f>
      </c>
      <c r="E18" s="10" t="str">
        <f>IF((COUNTIFS(Procurement!$N$9:$N$68,E16,Procurement!$C$9:$C$68,"&lt;&gt;",Procurement!$AC$9:$AC$68,"&lt;&gt;Cancelled",Procurement!$B$9:$B$68,IF($D$8="All","*",$D$8)))=0,"","Evaluation: "&amp;(COUNTIFS(Procurement!$N$9:$N$68,E16,Procurement!$C$9:$C$68,"&lt;&gt;",Procurement!$AC$9:$AC$68,"&lt;&gt;Cancelled",Procurement!$B$9:$B$68,IF($D$8="All","*",$D$8))))</f>
      </c>
      <c r="F18" s="10" t="str">
        <f>IF((COUNTIFS(Procurement!$N$9:$N$68,F16,Procurement!$C$9:$C$68,"&lt;&gt;",Procurement!$AC$9:$AC$68,"&lt;&gt;Cancelled",Procurement!$B$9:$B$68,IF($D$8="All","*",$D$8)))=0,"","Evaluation: "&amp;(COUNTIFS(Procurement!$N$9:$N$68,F16,Procurement!$C$9:$C$68,"&lt;&gt;",Procurement!$AC$9:$AC$68,"&lt;&gt;Cancelled",Procurement!$B$9:$B$68,IF($D$8="All","*",$D$8))))</f>
      </c>
      <c r="G18" s="10" t="str">
        <f>IF((COUNTIFS(Procurement!$N$9:$N$68,G16,Procurement!$C$9:$C$68,"&lt;&gt;",Procurement!$AC$9:$AC$68,"&lt;&gt;Cancelled",Procurement!$B$9:$B$68,IF($D$8="All","*",$D$8)))=0,"","Evaluation: "&amp;(COUNTIFS(Procurement!$N$9:$N$68,G16,Procurement!$C$9:$C$68,"&lt;&gt;",Procurement!$AC$9:$AC$68,"&lt;&gt;Cancelled",Procurement!$B$9:$B$68,IF($D$8="All","*",$D$8))))</f>
      </c>
      <c r="H18" s="7" t="str">
        <f>IF((COUNTIFS(Procurement!$N$9:$N$68,H16,Procurement!$C$9:$C$68,"&lt;&gt;",Procurement!$AC$9:$AC$68,"&lt;&gt;Cancelled",Procurement!$B$9:$B$68,IF($D$8="All","*",$D$8)))=0,"","Evaluation: "&amp;(COUNTIFS(Procurement!$N$9:$N$68,H16,Procurement!$C$9:$C$68,"&lt;&gt;",Procurement!$AC$9:$AC$68,"&lt;&gt;Cancelled",Procurement!$B$9:$B$68,IF($D$8="All","*",$D$8))))</f>
      </c>
      <c r="I18" s="7" t="str">
        <f>IF((COUNTIFS(Procurement!$N$9:$N$68,I16,Procurement!$C$9:$C$68,"&lt;&gt;",Procurement!$AC$9:$AC$68,"&lt;&gt;Cancelled",Procurement!$B$9:$B$68,IF($D$8="All","*",$D$8)))=0,"","Evaluation: "&amp;(COUNTIFS(Procurement!$N$9:$N$68,I16,Procurement!$C$9:$C$68,"&lt;&gt;",Procurement!$AC$9:$AC$68,"&lt;&gt;Cancelled",Procurement!$B$9:$B$68,IF($D$8="All","*",$D$8))))</f>
      </c>
      <c r="J18" s="95"/>
      <c r="K18" s="94"/>
    </row>
    <row r="19" ht="23" customHeight="1">
      <c r="A19" s="93"/>
      <c r="B19" s="1"/>
      <c r="C19" s="10" t="str">
        <f>IF((COUNTIFS(Procurement!$M$9:$M$68,C16,Procurement!$C$9:$C$68,"&lt;&gt;",Procurement!$AC$9:$AC$68,"&lt;&gt;Cancelled",Procurement!$B$9:$B$68,IF($D$8="All","*",$D$8)))=0,"","Award / order: "&amp;(COUNTIFS(Procurement!$M$9:$M$68,C16,Procurement!$C$9:$C$68,"&lt;&gt;",Procurement!$AC$9:$AC$68,"&lt;&gt;Cancelled",Procurement!$B$9:$B$68,IF($D$8="All","*",$D$8))))</f>
      </c>
      <c r="D19" s="10" t="str">
        <f>IF((COUNTIFS(Procurement!$M$9:$M$68,D16,Procurement!$C$9:$C$68,"&lt;&gt;",Procurement!$AC$9:$AC$68,"&lt;&gt;Cancelled",Procurement!$B$9:$B$68,IF($D$8="All","*",$D$8)))=0,"","Award / order: "&amp;(COUNTIFS(Procurement!$M$9:$M$68,D16,Procurement!$C$9:$C$68,"&lt;&gt;",Procurement!$AC$9:$AC$68,"&lt;&gt;Cancelled",Procurement!$B$9:$B$68,IF($D$8="All","*",$D$8))))</f>
      </c>
      <c r="E19" s="10" t="str">
        <f>IF((COUNTIFS(Procurement!$M$9:$M$68,E16,Procurement!$C$9:$C$68,"&lt;&gt;",Procurement!$AC$9:$AC$68,"&lt;&gt;Cancelled",Procurement!$B$9:$B$68,IF($D$8="All","*",$D$8)))=0,"","Award / order: "&amp;(COUNTIFS(Procurement!$M$9:$M$68,E16,Procurement!$C$9:$C$68,"&lt;&gt;",Procurement!$AC$9:$AC$68,"&lt;&gt;Cancelled",Procurement!$B$9:$B$68,IF($D$8="All","*",$D$8))))</f>
      </c>
      <c r="F19" s="10" t="str">
        <f>IF((COUNTIFS(Procurement!$M$9:$M$68,F16,Procurement!$C$9:$C$68,"&lt;&gt;",Procurement!$AC$9:$AC$68,"&lt;&gt;Cancelled",Procurement!$B$9:$B$68,IF($D$8="All","*",$D$8)))=0,"","Award / order: "&amp;(COUNTIFS(Procurement!$M$9:$M$68,F16,Procurement!$C$9:$C$68,"&lt;&gt;",Procurement!$AC$9:$AC$68,"&lt;&gt;Cancelled",Procurement!$B$9:$B$68,IF($D$8="All","*",$D$8))))</f>
      </c>
      <c r="G19" s="10" t="str">
        <f>IF((COUNTIFS(Procurement!$M$9:$M$68,G16,Procurement!$C$9:$C$68,"&lt;&gt;",Procurement!$AC$9:$AC$68,"&lt;&gt;Cancelled",Procurement!$B$9:$B$68,IF($D$8="All","*",$D$8)))=0,"","Award / order: "&amp;(COUNTIFS(Procurement!$M$9:$M$68,G16,Procurement!$C$9:$C$68,"&lt;&gt;",Procurement!$AC$9:$AC$68,"&lt;&gt;Cancelled",Procurement!$B$9:$B$68,IF($D$8="All","*",$D$8))))</f>
      </c>
      <c r="H19" s="7" t="str">
        <f>IF((COUNTIFS(Procurement!$M$9:$M$68,H16,Procurement!$C$9:$C$68,"&lt;&gt;",Procurement!$AC$9:$AC$68,"&lt;&gt;Cancelled",Procurement!$B$9:$B$68,IF($D$8="All","*",$D$8)))=0,"","Award / order: "&amp;(COUNTIFS(Procurement!$M$9:$M$68,H16,Procurement!$C$9:$C$68,"&lt;&gt;",Procurement!$AC$9:$AC$68,"&lt;&gt;Cancelled",Procurement!$B$9:$B$68,IF($D$8="All","*",$D$8))))</f>
      </c>
      <c r="I19" s="7" t="str">
        <f>IF((COUNTIFS(Procurement!$M$9:$M$68,I16,Procurement!$C$9:$C$68,"&lt;&gt;",Procurement!$AC$9:$AC$68,"&lt;&gt;Cancelled",Procurement!$B$9:$B$68,IF($D$8="All","*",$D$8)))=0,"","Award / order: "&amp;(COUNTIFS(Procurement!$M$9:$M$68,I16,Procurement!$C$9:$C$68,"&lt;&gt;",Procurement!$AC$9:$AC$68,"&lt;&gt;Cancelled",Procurement!$B$9:$B$68,IF($D$8="All","*",$D$8))))</f>
      </c>
      <c r="J19" s="95"/>
      <c r="K19" s="94"/>
    </row>
    <row r="20" ht="23" customHeight="1">
      <c r="A20" s="93"/>
      <c r="B20" s="1"/>
      <c r="C20" s="10" t="str">
        <f>IF((COUNTIFS(Procurement!$L$9:$L$68,C16,Procurement!$C$9:$C$68,"&lt;&gt;",Procurement!$AC$9:$AC$68,"&lt;&gt;Cancelled",Procurement!$B$9:$B$68,IF($D$8="All","*",$D$8)))=0,"","Delivery required: "&amp;(COUNTIFS(Procurement!$L$9:$L$68,C16,Procurement!$C$9:$C$68,"&lt;&gt;",Procurement!$AC$9:$AC$68,"&lt;&gt;Cancelled",Procurement!$B$9:$B$68,IF($D$8="All","*",$D$8))))</f>
      </c>
      <c r="D20" s="10" t="str">
        <f>IF((COUNTIFS(Procurement!$L$9:$L$68,D16,Procurement!$C$9:$C$68,"&lt;&gt;",Procurement!$AC$9:$AC$68,"&lt;&gt;Cancelled",Procurement!$B$9:$B$68,IF($D$8="All","*",$D$8)))=0,"","Delivery required: "&amp;(COUNTIFS(Procurement!$L$9:$L$68,D16,Procurement!$C$9:$C$68,"&lt;&gt;",Procurement!$AC$9:$AC$68,"&lt;&gt;Cancelled",Procurement!$B$9:$B$68,IF($D$8="All","*",$D$8))))</f>
      </c>
      <c r="E20" s="10" t="str">
        <f>IF((COUNTIFS(Procurement!$L$9:$L$68,E16,Procurement!$C$9:$C$68,"&lt;&gt;",Procurement!$AC$9:$AC$68,"&lt;&gt;Cancelled",Procurement!$B$9:$B$68,IF($D$8="All","*",$D$8)))=0,"","Delivery required: "&amp;(COUNTIFS(Procurement!$L$9:$L$68,E16,Procurement!$C$9:$C$68,"&lt;&gt;",Procurement!$AC$9:$AC$68,"&lt;&gt;Cancelled",Procurement!$B$9:$B$68,IF($D$8="All","*",$D$8))))</f>
      </c>
      <c r="F20" s="10" t="str">
        <f>IF((COUNTIFS(Procurement!$L$9:$L$68,F16,Procurement!$C$9:$C$68,"&lt;&gt;",Procurement!$AC$9:$AC$68,"&lt;&gt;Cancelled",Procurement!$B$9:$B$68,IF($D$8="All","*",$D$8)))=0,"","Delivery required: "&amp;(COUNTIFS(Procurement!$L$9:$L$68,F16,Procurement!$C$9:$C$68,"&lt;&gt;",Procurement!$AC$9:$AC$68,"&lt;&gt;Cancelled",Procurement!$B$9:$B$68,IF($D$8="All","*",$D$8))))</f>
      </c>
      <c r="G20" s="10" t="str">
        <f>IF((COUNTIFS(Procurement!$L$9:$L$68,G16,Procurement!$C$9:$C$68,"&lt;&gt;",Procurement!$AC$9:$AC$68,"&lt;&gt;Cancelled",Procurement!$B$9:$B$68,IF($D$8="All","*",$D$8)))=0,"","Delivery required: "&amp;(COUNTIFS(Procurement!$L$9:$L$68,G16,Procurement!$C$9:$C$68,"&lt;&gt;",Procurement!$AC$9:$AC$68,"&lt;&gt;Cancelled",Procurement!$B$9:$B$68,IF($D$8="All","*",$D$8))))</f>
      </c>
      <c r="H20" s="7" t="str">
        <f>IF((COUNTIFS(Procurement!$L$9:$L$68,H16,Procurement!$C$9:$C$68,"&lt;&gt;",Procurement!$AC$9:$AC$68,"&lt;&gt;Cancelled",Procurement!$B$9:$B$68,IF($D$8="All","*",$D$8)))=0,"","Delivery required: "&amp;(COUNTIFS(Procurement!$L$9:$L$68,H16,Procurement!$C$9:$C$68,"&lt;&gt;",Procurement!$AC$9:$AC$68,"&lt;&gt;Cancelled",Procurement!$B$9:$B$68,IF($D$8="All","*",$D$8))))</f>
      </c>
      <c r="I20" s="7" t="str">
        <f>IF((COUNTIFS(Procurement!$L$9:$L$68,I16,Procurement!$C$9:$C$68,"&lt;&gt;",Procurement!$AC$9:$AC$68,"&lt;&gt;Cancelled",Procurement!$B$9:$B$68,IF($D$8="All","*",$D$8)))=0,"","Delivery required: "&amp;(COUNTIFS(Procurement!$L$9:$L$68,I16,Procurement!$C$9:$C$68,"&lt;&gt;",Procurement!$AC$9:$AC$68,"&lt;&gt;Cancelled",Procurement!$B$9:$B$68,IF($D$8="All","*",$D$8))))</f>
      </c>
      <c r="J20" s="95"/>
      <c r="K20" s="94"/>
    </row>
    <row r="21" ht="23" customHeight="1">
      <c r="A21" s="93"/>
      <c r="B21" s="1"/>
      <c r="C21" s="10" t="str">
        <f>IF((COUNTIFS(Procurement!$F$9:$F$68,C16,Procurement!$C$9:$C$68,"&lt;&gt;",Procurement!$AC$9:$AC$68,"&lt;&gt;Cancelled",Procurement!$B$9:$B$68,IF($D$8="All","*",$D$8)))=0,"","Inspection: "&amp;(COUNTIFS(Procurement!$F$9:$F$68,C16,Procurement!$C$9:$C$68,"&lt;&gt;",Procurement!$AC$9:$AC$68,"&lt;&gt;Cancelled",Procurement!$B$9:$B$68,IF($D$8="All","*",$D$8))))</f>
      </c>
      <c r="D21" s="10" t="str">
        <f>IF((COUNTIFS(Procurement!$F$9:$F$68,D16,Procurement!$C$9:$C$68,"&lt;&gt;",Procurement!$AC$9:$AC$68,"&lt;&gt;Cancelled",Procurement!$B$9:$B$68,IF($D$8="All","*",$D$8)))=0,"","Inspection: "&amp;(COUNTIFS(Procurement!$F$9:$F$68,D16,Procurement!$C$9:$C$68,"&lt;&gt;",Procurement!$AC$9:$AC$68,"&lt;&gt;Cancelled",Procurement!$B$9:$B$68,IF($D$8="All","*",$D$8))))</f>
      </c>
      <c r="E21" s="10" t="str">
        <f>IF((COUNTIFS(Procurement!$F$9:$F$68,E16,Procurement!$C$9:$C$68,"&lt;&gt;",Procurement!$AC$9:$AC$68,"&lt;&gt;Cancelled",Procurement!$B$9:$B$68,IF($D$8="All","*",$D$8)))=0,"","Inspection: "&amp;(COUNTIFS(Procurement!$F$9:$F$68,E16,Procurement!$C$9:$C$68,"&lt;&gt;",Procurement!$AC$9:$AC$68,"&lt;&gt;Cancelled",Procurement!$B$9:$B$68,IF($D$8="All","*",$D$8))))</f>
      </c>
      <c r="F21" s="10" t="str">
        <f>IF((COUNTIFS(Procurement!$F$9:$F$68,F16,Procurement!$C$9:$C$68,"&lt;&gt;",Procurement!$AC$9:$AC$68,"&lt;&gt;Cancelled",Procurement!$B$9:$B$68,IF($D$8="All","*",$D$8)))=0,"","Inspection: "&amp;(COUNTIFS(Procurement!$F$9:$F$68,F16,Procurement!$C$9:$C$68,"&lt;&gt;",Procurement!$AC$9:$AC$68,"&lt;&gt;Cancelled",Procurement!$B$9:$B$68,IF($D$8="All","*",$D$8))))</f>
      </c>
      <c r="G21" s="10" t="str">
        <f>IF((COUNTIFS(Procurement!$F$9:$F$68,G16,Procurement!$C$9:$C$68,"&lt;&gt;",Procurement!$AC$9:$AC$68,"&lt;&gt;Cancelled",Procurement!$B$9:$B$68,IF($D$8="All","*",$D$8)))=0,"","Inspection: "&amp;(COUNTIFS(Procurement!$F$9:$F$68,G16,Procurement!$C$9:$C$68,"&lt;&gt;",Procurement!$AC$9:$AC$68,"&lt;&gt;Cancelled",Procurement!$B$9:$B$68,IF($D$8="All","*",$D$8))))</f>
      </c>
      <c r="H21" s="7" t="str">
        <f>IF((COUNTIFS(Procurement!$F$9:$F$68,H16,Procurement!$C$9:$C$68,"&lt;&gt;",Procurement!$AC$9:$AC$68,"&lt;&gt;Cancelled",Procurement!$B$9:$B$68,IF($D$8="All","*",$D$8)))=0,"","Inspection: "&amp;(COUNTIFS(Procurement!$F$9:$F$68,H16,Procurement!$C$9:$C$68,"&lt;&gt;",Procurement!$AC$9:$AC$68,"&lt;&gt;Cancelled",Procurement!$B$9:$B$68,IF($D$8="All","*",$D$8))))</f>
      </c>
      <c r="I21" s="7" t="str">
        <f>IF((COUNTIFS(Procurement!$F$9:$F$68,I16,Procurement!$C$9:$C$68,"&lt;&gt;",Procurement!$AC$9:$AC$68,"&lt;&gt;Cancelled",Procurement!$B$9:$B$68,IF($D$8="All","*",$D$8)))=0,"","Inspection: "&amp;(COUNTIFS(Procurement!$F$9:$F$68,I16,Procurement!$C$9:$C$68,"&lt;&gt;",Procurement!$AC$9:$AC$68,"&lt;&gt;Cancelled",Procurement!$B$9:$B$68,IF($D$8="All","*",$D$8))))</f>
      </c>
      <c r="J21" s="95"/>
      <c r="K21" s="94"/>
    </row>
    <row r="22" ht="23" customHeight="1">
      <c r="A22" s="93"/>
      <c r="B22" s="1"/>
      <c r="C22" s="10" t="str">
        <f>IF((COUNTIFS(Procurement!$W$9:$W$68,C16,Procurement!$C$9:$C$68,"&lt;&gt;",Procurement!$AC$9:$AC$68,"&lt;&gt;Cancelled",Procurement!$B$9:$B$68,IF($D$8="All","*",$D$8))+COUNTIFS(Commitments!$L$9:$L$128,C16,Commitments!$E$9:$E$128,"&lt;&gt;",Commitments!$J$9:$J$128,"&lt;&gt;Cancelled",Commitments!$C$9:$C$128,IF($D$8="All","*",$D$8)))=0,"","Promises: "&amp;(COUNTIFS(Procurement!$W$9:$W$68,C16,Procurement!$C$9:$C$68,"&lt;&gt;",Procurement!$AC$9:$AC$68,"&lt;&gt;Cancelled",Procurement!$B$9:$B$68,IF($D$8="All","*",$D$8))+COUNTIFS(Commitments!$L$9:$L$128,C16,Commitments!$E$9:$E$128,"&lt;&gt;",Commitments!$J$9:$J$128,"&lt;&gt;Cancelled",Commitments!$C$9:$C$128,IF($D$8="All","*",$D$8))))</f>
      </c>
      <c r="D22" s="10" t="str">
        <f>IF((COUNTIFS(Procurement!$W$9:$W$68,D16,Procurement!$C$9:$C$68,"&lt;&gt;",Procurement!$AC$9:$AC$68,"&lt;&gt;Cancelled",Procurement!$B$9:$B$68,IF($D$8="All","*",$D$8))+COUNTIFS(Commitments!$L$9:$L$128,D16,Commitments!$E$9:$E$128,"&lt;&gt;",Commitments!$J$9:$J$128,"&lt;&gt;Cancelled",Commitments!$C$9:$C$128,IF($D$8="All","*",$D$8)))=0,"","Promises: "&amp;(COUNTIFS(Procurement!$W$9:$W$68,D16,Procurement!$C$9:$C$68,"&lt;&gt;",Procurement!$AC$9:$AC$68,"&lt;&gt;Cancelled",Procurement!$B$9:$B$68,IF($D$8="All","*",$D$8))+COUNTIFS(Commitments!$L$9:$L$128,D16,Commitments!$E$9:$E$128,"&lt;&gt;",Commitments!$J$9:$J$128,"&lt;&gt;Cancelled",Commitments!$C$9:$C$128,IF($D$8="All","*",$D$8))))</f>
      </c>
      <c r="E22" s="10" t="str">
        <f>IF((COUNTIFS(Procurement!$W$9:$W$68,E16,Procurement!$C$9:$C$68,"&lt;&gt;",Procurement!$AC$9:$AC$68,"&lt;&gt;Cancelled",Procurement!$B$9:$B$68,IF($D$8="All","*",$D$8))+COUNTIFS(Commitments!$L$9:$L$128,E16,Commitments!$E$9:$E$128,"&lt;&gt;",Commitments!$J$9:$J$128,"&lt;&gt;Cancelled",Commitments!$C$9:$C$128,IF($D$8="All","*",$D$8)))=0,"","Promises: "&amp;(COUNTIFS(Procurement!$W$9:$W$68,E16,Procurement!$C$9:$C$68,"&lt;&gt;",Procurement!$AC$9:$AC$68,"&lt;&gt;Cancelled",Procurement!$B$9:$B$68,IF($D$8="All","*",$D$8))+COUNTIFS(Commitments!$L$9:$L$128,E16,Commitments!$E$9:$E$128,"&lt;&gt;",Commitments!$J$9:$J$128,"&lt;&gt;Cancelled",Commitments!$C$9:$C$128,IF($D$8="All","*",$D$8))))</f>
      </c>
      <c r="F22" s="10" t="str">
        <f>IF((COUNTIFS(Procurement!$W$9:$W$68,F16,Procurement!$C$9:$C$68,"&lt;&gt;",Procurement!$AC$9:$AC$68,"&lt;&gt;Cancelled",Procurement!$B$9:$B$68,IF($D$8="All","*",$D$8))+COUNTIFS(Commitments!$L$9:$L$128,F16,Commitments!$E$9:$E$128,"&lt;&gt;",Commitments!$J$9:$J$128,"&lt;&gt;Cancelled",Commitments!$C$9:$C$128,IF($D$8="All","*",$D$8)))=0,"","Promises: "&amp;(COUNTIFS(Procurement!$W$9:$W$68,F16,Procurement!$C$9:$C$68,"&lt;&gt;",Procurement!$AC$9:$AC$68,"&lt;&gt;Cancelled",Procurement!$B$9:$B$68,IF($D$8="All","*",$D$8))+COUNTIFS(Commitments!$L$9:$L$128,F16,Commitments!$E$9:$E$128,"&lt;&gt;",Commitments!$J$9:$J$128,"&lt;&gt;Cancelled",Commitments!$C$9:$C$128,IF($D$8="All","*",$D$8))))</f>
      </c>
      <c r="G22" s="10" t="str">
        <f>IF((COUNTIFS(Procurement!$W$9:$W$68,G16,Procurement!$C$9:$C$68,"&lt;&gt;",Procurement!$AC$9:$AC$68,"&lt;&gt;Cancelled",Procurement!$B$9:$B$68,IF($D$8="All","*",$D$8))+COUNTIFS(Commitments!$L$9:$L$128,G16,Commitments!$E$9:$E$128,"&lt;&gt;",Commitments!$J$9:$J$128,"&lt;&gt;Cancelled",Commitments!$C$9:$C$128,IF($D$8="All","*",$D$8)))=0,"","Promises: "&amp;(COUNTIFS(Procurement!$W$9:$W$68,G16,Procurement!$C$9:$C$68,"&lt;&gt;",Procurement!$AC$9:$AC$68,"&lt;&gt;Cancelled",Procurement!$B$9:$B$68,IF($D$8="All","*",$D$8))+COUNTIFS(Commitments!$L$9:$L$128,G16,Commitments!$E$9:$E$128,"&lt;&gt;",Commitments!$J$9:$J$128,"&lt;&gt;Cancelled",Commitments!$C$9:$C$128,IF($D$8="All","*",$D$8))))</f>
      </c>
      <c r="H22" s="7" t="str">
        <f>IF((COUNTIFS(Procurement!$W$9:$W$68,H16,Procurement!$C$9:$C$68,"&lt;&gt;",Procurement!$AC$9:$AC$68,"&lt;&gt;Cancelled",Procurement!$B$9:$B$68,IF($D$8="All","*",$D$8))+COUNTIFS(Commitments!$L$9:$L$128,H16,Commitments!$E$9:$E$128,"&lt;&gt;",Commitments!$J$9:$J$128,"&lt;&gt;Cancelled",Commitments!$C$9:$C$128,IF($D$8="All","*",$D$8)))=0,"","Promises: "&amp;(COUNTIFS(Procurement!$W$9:$W$68,H16,Procurement!$C$9:$C$68,"&lt;&gt;",Procurement!$AC$9:$AC$68,"&lt;&gt;Cancelled",Procurement!$B$9:$B$68,IF($D$8="All","*",$D$8))+COUNTIFS(Commitments!$L$9:$L$128,H16,Commitments!$E$9:$E$128,"&lt;&gt;",Commitments!$J$9:$J$128,"&lt;&gt;Cancelled",Commitments!$C$9:$C$128,IF($D$8="All","*",$D$8))))</f>
      </c>
      <c r="I22" s="7" t="str">
        <f>IF((COUNTIFS(Procurement!$W$9:$W$68,I16,Procurement!$C$9:$C$68,"&lt;&gt;",Procurement!$AC$9:$AC$68,"&lt;&gt;Cancelled",Procurement!$B$9:$B$68,IF($D$8="All","*",$D$8))+COUNTIFS(Commitments!$L$9:$L$128,I16,Commitments!$E$9:$E$128,"&lt;&gt;",Commitments!$J$9:$J$128,"&lt;&gt;Cancelled",Commitments!$C$9:$C$128,IF($D$8="All","*",$D$8)))=0,"","Promises: "&amp;(COUNTIFS(Procurement!$W$9:$W$68,I16,Procurement!$C$9:$C$68,"&lt;&gt;",Procurement!$AC$9:$AC$68,"&lt;&gt;Cancelled",Procurement!$B$9:$B$68,IF($D$8="All","*",$D$8))+COUNTIFS(Commitments!$L$9:$L$128,I16,Commitments!$E$9:$E$128,"&lt;&gt;",Commitments!$J$9:$J$128,"&lt;&gt;Cancelled",Commitments!$C$9:$C$128,IF($D$8="All","*",$D$8))))</f>
      </c>
      <c r="J22" s="95"/>
      <c r="K22" s="94"/>
    </row>
    <row r="23" ht="10" customHeight="1">
      <c r="A23" s="93"/>
      <c r="B23" s="1"/>
      <c r="C23" s="11"/>
      <c r="D23" s="11"/>
      <c r="E23" s="11"/>
      <c r="F23" s="11"/>
      <c r="G23" s="11"/>
      <c r="H23" s="8"/>
      <c r="I23" s="8"/>
      <c r="J23" s="95"/>
      <c r="K23" s="94"/>
    </row>
    <row r="24" ht="26" customHeight="1">
      <c r="A24" s="93"/>
      <c r="B24" s="1"/>
      <c r="C24" s="9" t="n">
        <f>DATE($D$6,$F$6,1)-WEEKDAY(DATE($D$6,$F$6,1),2)+1+7</f>
        <v>46300</v>
      </c>
      <c r="D24" s="9" t="n">
        <f>DATE($D$6,$F$6,1)-WEEKDAY(DATE($D$6,$F$6,1),2)+1+8</f>
        <v>46301</v>
      </c>
      <c r="E24" s="9" t="n">
        <f>DATE($D$6,$F$6,1)-WEEKDAY(DATE($D$6,$F$6,1),2)+1+9</f>
        <v>46302</v>
      </c>
      <c r="F24" s="9" t="n">
        <f>DATE($D$6,$F$6,1)-WEEKDAY(DATE($D$6,$F$6,1),2)+1+10</f>
        <v>46303</v>
      </c>
      <c r="G24" s="9" t="n">
        <f>DATE($D$6,$F$6,1)-WEEKDAY(DATE($D$6,$F$6,1),2)+1+11</f>
        <v>46304</v>
      </c>
      <c r="H24" s="6" t="n">
        <f>DATE($D$6,$F$6,1)-WEEKDAY(DATE($D$6,$F$6,1),2)+1+12</f>
        <v>46305</v>
      </c>
      <c r="I24" s="6" t="n">
        <f>DATE($D$6,$F$6,1)-WEEKDAY(DATE($D$6,$F$6,1),2)+1+13</f>
        <v>46306</v>
      </c>
      <c r="J24" s="95"/>
      <c r="K24" s="94"/>
    </row>
    <row r="25" ht="23" customHeight="1">
      <c r="A25" s="93"/>
      <c r="B25" s="1"/>
      <c r="C25" s="10" t="str">
        <f>IF((COUNTIFS(Procurement!$P$9:$P$68,C24,Procurement!$C$9:$C$68,"&lt;&gt;",Procurement!$AC$9:$AC$68,"&lt;&gt;Cancelled",Procurement!$B$9:$B$68,IF($D$8="All","*",$D$8))+COUNTIFS(Procurement!$O$9:$O$68,C24,Procurement!$C$9:$C$68,"&lt;&gt;",Procurement!$AC$9:$AC$68,"&lt;&gt;Cancelled",Procurement!$B$9:$B$68,IF($D$8="All","*",$D$8)))=0,"","Tender: "&amp;(COUNTIFS(Procurement!$P$9:$P$68,C24,Procurement!$C$9:$C$68,"&lt;&gt;",Procurement!$AC$9:$AC$68,"&lt;&gt;Cancelled",Procurement!$B$9:$B$68,IF($D$8="All","*",$D$8))+COUNTIFS(Procurement!$O$9:$O$68,C24,Procurement!$C$9:$C$68,"&lt;&gt;",Procurement!$AC$9:$AC$68,"&lt;&gt;Cancelled",Procurement!$B$9:$B$68,IF($D$8="All","*",$D$8))))</f>
      </c>
      <c r="D25" s="10" t="str">
        <f>IF((COUNTIFS(Procurement!$P$9:$P$68,D24,Procurement!$C$9:$C$68,"&lt;&gt;",Procurement!$AC$9:$AC$68,"&lt;&gt;Cancelled",Procurement!$B$9:$B$68,IF($D$8="All","*",$D$8))+COUNTIFS(Procurement!$O$9:$O$68,D24,Procurement!$C$9:$C$68,"&lt;&gt;",Procurement!$AC$9:$AC$68,"&lt;&gt;Cancelled",Procurement!$B$9:$B$68,IF($D$8="All","*",$D$8)))=0,"","Tender: "&amp;(COUNTIFS(Procurement!$P$9:$P$68,D24,Procurement!$C$9:$C$68,"&lt;&gt;",Procurement!$AC$9:$AC$68,"&lt;&gt;Cancelled",Procurement!$B$9:$B$68,IF($D$8="All","*",$D$8))+COUNTIFS(Procurement!$O$9:$O$68,D24,Procurement!$C$9:$C$68,"&lt;&gt;",Procurement!$AC$9:$AC$68,"&lt;&gt;Cancelled",Procurement!$B$9:$B$68,IF($D$8="All","*",$D$8))))</f>
      </c>
      <c r="E25" s="10" t="str">
        <f>IF((COUNTIFS(Procurement!$P$9:$P$68,E24,Procurement!$C$9:$C$68,"&lt;&gt;",Procurement!$AC$9:$AC$68,"&lt;&gt;Cancelled",Procurement!$B$9:$B$68,IF($D$8="All","*",$D$8))+COUNTIFS(Procurement!$O$9:$O$68,E24,Procurement!$C$9:$C$68,"&lt;&gt;",Procurement!$AC$9:$AC$68,"&lt;&gt;Cancelled",Procurement!$B$9:$B$68,IF($D$8="All","*",$D$8)))=0,"","Tender: "&amp;(COUNTIFS(Procurement!$P$9:$P$68,E24,Procurement!$C$9:$C$68,"&lt;&gt;",Procurement!$AC$9:$AC$68,"&lt;&gt;Cancelled",Procurement!$B$9:$B$68,IF($D$8="All","*",$D$8))+COUNTIFS(Procurement!$O$9:$O$68,E24,Procurement!$C$9:$C$68,"&lt;&gt;",Procurement!$AC$9:$AC$68,"&lt;&gt;Cancelled",Procurement!$B$9:$B$68,IF($D$8="All","*",$D$8))))</f>
      </c>
      <c r="F25" s="10" t="str">
        <f>IF((COUNTIFS(Procurement!$P$9:$P$68,F24,Procurement!$C$9:$C$68,"&lt;&gt;",Procurement!$AC$9:$AC$68,"&lt;&gt;Cancelled",Procurement!$B$9:$B$68,IF($D$8="All","*",$D$8))+COUNTIFS(Procurement!$O$9:$O$68,F24,Procurement!$C$9:$C$68,"&lt;&gt;",Procurement!$AC$9:$AC$68,"&lt;&gt;Cancelled",Procurement!$B$9:$B$68,IF($D$8="All","*",$D$8)))=0,"","Tender: "&amp;(COUNTIFS(Procurement!$P$9:$P$68,F24,Procurement!$C$9:$C$68,"&lt;&gt;",Procurement!$AC$9:$AC$68,"&lt;&gt;Cancelled",Procurement!$B$9:$B$68,IF($D$8="All","*",$D$8))+COUNTIFS(Procurement!$O$9:$O$68,F24,Procurement!$C$9:$C$68,"&lt;&gt;",Procurement!$AC$9:$AC$68,"&lt;&gt;Cancelled",Procurement!$B$9:$B$68,IF($D$8="All","*",$D$8))))</f>
      </c>
      <c r="G25" s="10" t="str">
        <f>IF((COUNTIFS(Procurement!$P$9:$P$68,G24,Procurement!$C$9:$C$68,"&lt;&gt;",Procurement!$AC$9:$AC$68,"&lt;&gt;Cancelled",Procurement!$B$9:$B$68,IF($D$8="All","*",$D$8))+COUNTIFS(Procurement!$O$9:$O$68,G24,Procurement!$C$9:$C$68,"&lt;&gt;",Procurement!$AC$9:$AC$68,"&lt;&gt;Cancelled",Procurement!$B$9:$B$68,IF($D$8="All","*",$D$8)))=0,"","Tender: "&amp;(COUNTIFS(Procurement!$P$9:$P$68,G24,Procurement!$C$9:$C$68,"&lt;&gt;",Procurement!$AC$9:$AC$68,"&lt;&gt;Cancelled",Procurement!$B$9:$B$68,IF($D$8="All","*",$D$8))+COUNTIFS(Procurement!$O$9:$O$68,G24,Procurement!$C$9:$C$68,"&lt;&gt;",Procurement!$AC$9:$AC$68,"&lt;&gt;Cancelled",Procurement!$B$9:$B$68,IF($D$8="All","*",$D$8))))</f>
      </c>
      <c r="H25" s="7" t="str">
        <f>IF((COUNTIFS(Procurement!$P$9:$P$68,H24,Procurement!$C$9:$C$68,"&lt;&gt;",Procurement!$AC$9:$AC$68,"&lt;&gt;Cancelled",Procurement!$B$9:$B$68,IF($D$8="All","*",$D$8))+COUNTIFS(Procurement!$O$9:$O$68,H24,Procurement!$C$9:$C$68,"&lt;&gt;",Procurement!$AC$9:$AC$68,"&lt;&gt;Cancelled",Procurement!$B$9:$B$68,IF($D$8="All","*",$D$8)))=0,"","Tender: "&amp;(COUNTIFS(Procurement!$P$9:$P$68,H24,Procurement!$C$9:$C$68,"&lt;&gt;",Procurement!$AC$9:$AC$68,"&lt;&gt;Cancelled",Procurement!$B$9:$B$68,IF($D$8="All","*",$D$8))+COUNTIFS(Procurement!$O$9:$O$68,H24,Procurement!$C$9:$C$68,"&lt;&gt;",Procurement!$AC$9:$AC$68,"&lt;&gt;Cancelled",Procurement!$B$9:$B$68,IF($D$8="All","*",$D$8))))</f>
      </c>
      <c r="I25" s="7" t="str">
        <f>IF((COUNTIFS(Procurement!$P$9:$P$68,I24,Procurement!$C$9:$C$68,"&lt;&gt;",Procurement!$AC$9:$AC$68,"&lt;&gt;Cancelled",Procurement!$B$9:$B$68,IF($D$8="All","*",$D$8))+COUNTIFS(Procurement!$O$9:$O$68,I24,Procurement!$C$9:$C$68,"&lt;&gt;",Procurement!$AC$9:$AC$68,"&lt;&gt;Cancelled",Procurement!$B$9:$B$68,IF($D$8="All","*",$D$8)))=0,"","Tender: "&amp;(COUNTIFS(Procurement!$P$9:$P$68,I24,Procurement!$C$9:$C$68,"&lt;&gt;",Procurement!$AC$9:$AC$68,"&lt;&gt;Cancelled",Procurement!$B$9:$B$68,IF($D$8="All","*",$D$8))+COUNTIFS(Procurement!$O$9:$O$68,I24,Procurement!$C$9:$C$68,"&lt;&gt;",Procurement!$AC$9:$AC$68,"&lt;&gt;Cancelled",Procurement!$B$9:$B$68,IF($D$8="All","*",$D$8))))</f>
      </c>
      <c r="J25" s="95"/>
      <c r="K25" s="94"/>
    </row>
    <row r="26" ht="23" customHeight="1">
      <c r="A26" s="93"/>
      <c r="B26" s="1"/>
      <c r="C26" s="10" t="str">
        <f>IF((COUNTIFS(Procurement!$N$9:$N$68,C24,Procurement!$C$9:$C$68,"&lt;&gt;",Procurement!$AC$9:$AC$68,"&lt;&gt;Cancelled",Procurement!$B$9:$B$68,IF($D$8="All","*",$D$8)))=0,"","Evaluation: "&amp;(COUNTIFS(Procurement!$N$9:$N$68,C24,Procurement!$C$9:$C$68,"&lt;&gt;",Procurement!$AC$9:$AC$68,"&lt;&gt;Cancelled",Procurement!$B$9:$B$68,IF($D$8="All","*",$D$8))))</f>
      </c>
      <c r="D26" s="10" t="str">
        <f>IF((COUNTIFS(Procurement!$N$9:$N$68,D24,Procurement!$C$9:$C$68,"&lt;&gt;",Procurement!$AC$9:$AC$68,"&lt;&gt;Cancelled",Procurement!$B$9:$B$68,IF($D$8="All","*",$D$8)))=0,"","Evaluation: "&amp;(COUNTIFS(Procurement!$N$9:$N$68,D24,Procurement!$C$9:$C$68,"&lt;&gt;",Procurement!$AC$9:$AC$68,"&lt;&gt;Cancelled",Procurement!$B$9:$B$68,IF($D$8="All","*",$D$8))))</f>
        <v>Evaluation: 1</v>
      </c>
      <c r="E26" s="10" t="str">
        <f>IF((COUNTIFS(Procurement!$N$9:$N$68,E24,Procurement!$C$9:$C$68,"&lt;&gt;",Procurement!$AC$9:$AC$68,"&lt;&gt;Cancelled",Procurement!$B$9:$B$68,IF($D$8="All","*",$D$8)))=0,"","Evaluation: "&amp;(COUNTIFS(Procurement!$N$9:$N$68,E24,Procurement!$C$9:$C$68,"&lt;&gt;",Procurement!$AC$9:$AC$68,"&lt;&gt;Cancelled",Procurement!$B$9:$B$68,IF($D$8="All","*",$D$8))))</f>
      </c>
      <c r="F26" s="10" t="str">
        <f>IF((COUNTIFS(Procurement!$N$9:$N$68,F24,Procurement!$C$9:$C$68,"&lt;&gt;",Procurement!$AC$9:$AC$68,"&lt;&gt;Cancelled",Procurement!$B$9:$B$68,IF($D$8="All","*",$D$8)))=0,"","Evaluation: "&amp;(COUNTIFS(Procurement!$N$9:$N$68,F24,Procurement!$C$9:$C$68,"&lt;&gt;",Procurement!$AC$9:$AC$68,"&lt;&gt;Cancelled",Procurement!$B$9:$B$68,IF($D$8="All","*",$D$8))))</f>
      </c>
      <c r="G26" s="10" t="str">
        <f>IF((COUNTIFS(Procurement!$N$9:$N$68,G24,Procurement!$C$9:$C$68,"&lt;&gt;",Procurement!$AC$9:$AC$68,"&lt;&gt;Cancelled",Procurement!$B$9:$B$68,IF($D$8="All","*",$D$8)))=0,"","Evaluation: "&amp;(COUNTIFS(Procurement!$N$9:$N$68,G24,Procurement!$C$9:$C$68,"&lt;&gt;",Procurement!$AC$9:$AC$68,"&lt;&gt;Cancelled",Procurement!$B$9:$B$68,IF($D$8="All","*",$D$8))))</f>
        <v>Evaluation: 1</v>
      </c>
      <c r="H26" s="7" t="str">
        <f>IF((COUNTIFS(Procurement!$N$9:$N$68,H24,Procurement!$C$9:$C$68,"&lt;&gt;",Procurement!$AC$9:$AC$68,"&lt;&gt;Cancelled",Procurement!$B$9:$B$68,IF($D$8="All","*",$D$8)))=0,"","Evaluation: "&amp;(COUNTIFS(Procurement!$N$9:$N$68,H24,Procurement!$C$9:$C$68,"&lt;&gt;",Procurement!$AC$9:$AC$68,"&lt;&gt;Cancelled",Procurement!$B$9:$B$68,IF($D$8="All","*",$D$8))))</f>
      </c>
      <c r="I26" s="7" t="str">
        <f>IF((COUNTIFS(Procurement!$N$9:$N$68,I24,Procurement!$C$9:$C$68,"&lt;&gt;",Procurement!$AC$9:$AC$68,"&lt;&gt;Cancelled",Procurement!$B$9:$B$68,IF($D$8="All","*",$D$8)))=0,"","Evaluation: "&amp;(COUNTIFS(Procurement!$N$9:$N$68,I24,Procurement!$C$9:$C$68,"&lt;&gt;",Procurement!$AC$9:$AC$68,"&lt;&gt;Cancelled",Procurement!$B$9:$B$68,IF($D$8="All","*",$D$8))))</f>
      </c>
      <c r="J26" s="95"/>
      <c r="K26" s="94"/>
    </row>
    <row r="27" ht="23" customHeight="1">
      <c r="A27" s="93"/>
      <c r="B27" s="1"/>
      <c r="C27" s="10" t="str">
        <f>IF((COUNTIFS(Procurement!$M$9:$M$68,C24,Procurement!$C$9:$C$68,"&lt;&gt;",Procurement!$AC$9:$AC$68,"&lt;&gt;Cancelled",Procurement!$B$9:$B$68,IF($D$8="All","*",$D$8)))=0,"","Award / order: "&amp;(COUNTIFS(Procurement!$M$9:$M$68,C24,Procurement!$C$9:$C$68,"&lt;&gt;",Procurement!$AC$9:$AC$68,"&lt;&gt;Cancelled",Procurement!$B$9:$B$68,IF($D$8="All","*",$D$8))))</f>
      </c>
      <c r="D27" s="10" t="str">
        <f>IF((COUNTIFS(Procurement!$M$9:$M$68,D24,Procurement!$C$9:$C$68,"&lt;&gt;",Procurement!$AC$9:$AC$68,"&lt;&gt;Cancelled",Procurement!$B$9:$B$68,IF($D$8="All","*",$D$8)))=0,"","Award / order: "&amp;(COUNTIFS(Procurement!$M$9:$M$68,D24,Procurement!$C$9:$C$68,"&lt;&gt;",Procurement!$AC$9:$AC$68,"&lt;&gt;Cancelled",Procurement!$B$9:$B$68,IF($D$8="All","*",$D$8))))</f>
      </c>
      <c r="E27" s="10" t="str">
        <f>IF((COUNTIFS(Procurement!$M$9:$M$68,E24,Procurement!$C$9:$C$68,"&lt;&gt;",Procurement!$AC$9:$AC$68,"&lt;&gt;Cancelled",Procurement!$B$9:$B$68,IF($D$8="All","*",$D$8)))=0,"","Award / order: "&amp;(COUNTIFS(Procurement!$M$9:$M$68,E24,Procurement!$C$9:$C$68,"&lt;&gt;",Procurement!$AC$9:$AC$68,"&lt;&gt;Cancelled",Procurement!$B$9:$B$68,IF($D$8="All","*",$D$8))))</f>
      </c>
      <c r="F27" s="10" t="str">
        <f>IF((COUNTIFS(Procurement!$M$9:$M$68,F24,Procurement!$C$9:$C$68,"&lt;&gt;",Procurement!$AC$9:$AC$68,"&lt;&gt;Cancelled",Procurement!$B$9:$B$68,IF($D$8="All","*",$D$8)))=0,"","Award / order: "&amp;(COUNTIFS(Procurement!$M$9:$M$68,F24,Procurement!$C$9:$C$68,"&lt;&gt;",Procurement!$AC$9:$AC$68,"&lt;&gt;Cancelled",Procurement!$B$9:$B$68,IF($D$8="All","*",$D$8))))</f>
        <v>Award / order: 1</v>
      </c>
      <c r="G27" s="10" t="str">
        <f>IF((COUNTIFS(Procurement!$M$9:$M$68,G24,Procurement!$C$9:$C$68,"&lt;&gt;",Procurement!$AC$9:$AC$68,"&lt;&gt;Cancelled",Procurement!$B$9:$B$68,IF($D$8="All","*",$D$8)))=0,"","Award / order: "&amp;(COUNTIFS(Procurement!$M$9:$M$68,G24,Procurement!$C$9:$C$68,"&lt;&gt;",Procurement!$AC$9:$AC$68,"&lt;&gt;Cancelled",Procurement!$B$9:$B$68,IF($D$8="All","*",$D$8))))</f>
      </c>
      <c r="H27" s="7" t="str">
        <f>IF((COUNTIFS(Procurement!$M$9:$M$68,H24,Procurement!$C$9:$C$68,"&lt;&gt;",Procurement!$AC$9:$AC$68,"&lt;&gt;Cancelled",Procurement!$B$9:$B$68,IF($D$8="All","*",$D$8)))=0,"","Award / order: "&amp;(COUNTIFS(Procurement!$M$9:$M$68,H24,Procurement!$C$9:$C$68,"&lt;&gt;",Procurement!$AC$9:$AC$68,"&lt;&gt;Cancelled",Procurement!$B$9:$B$68,IF($D$8="All","*",$D$8))))</f>
      </c>
      <c r="I27" s="7" t="str">
        <f>IF((COUNTIFS(Procurement!$M$9:$M$68,I24,Procurement!$C$9:$C$68,"&lt;&gt;",Procurement!$AC$9:$AC$68,"&lt;&gt;Cancelled",Procurement!$B$9:$B$68,IF($D$8="All","*",$D$8)))=0,"","Award / order: "&amp;(COUNTIFS(Procurement!$M$9:$M$68,I24,Procurement!$C$9:$C$68,"&lt;&gt;",Procurement!$AC$9:$AC$68,"&lt;&gt;Cancelled",Procurement!$B$9:$B$68,IF($D$8="All","*",$D$8))))</f>
      </c>
      <c r="J27" s="95"/>
      <c r="K27" s="94"/>
    </row>
    <row r="28" ht="23" customHeight="1">
      <c r="A28" s="93"/>
      <c r="B28" s="1"/>
      <c r="C28" s="10" t="str">
        <f>IF((COUNTIFS(Procurement!$L$9:$L$68,C24,Procurement!$C$9:$C$68,"&lt;&gt;",Procurement!$AC$9:$AC$68,"&lt;&gt;Cancelled",Procurement!$B$9:$B$68,IF($D$8="All","*",$D$8)))=0,"","Delivery required: "&amp;(COUNTIFS(Procurement!$L$9:$L$68,C24,Procurement!$C$9:$C$68,"&lt;&gt;",Procurement!$AC$9:$AC$68,"&lt;&gt;Cancelled",Procurement!$B$9:$B$68,IF($D$8="All","*",$D$8))))</f>
      </c>
      <c r="D28" s="10" t="str">
        <f>IF((COUNTIFS(Procurement!$L$9:$L$68,D24,Procurement!$C$9:$C$68,"&lt;&gt;",Procurement!$AC$9:$AC$68,"&lt;&gt;Cancelled",Procurement!$B$9:$B$68,IF($D$8="All","*",$D$8)))=0,"","Delivery required: "&amp;(COUNTIFS(Procurement!$L$9:$L$68,D24,Procurement!$C$9:$C$68,"&lt;&gt;",Procurement!$AC$9:$AC$68,"&lt;&gt;Cancelled",Procurement!$B$9:$B$68,IF($D$8="All","*",$D$8))))</f>
      </c>
      <c r="E28" s="10" t="str">
        <f>IF((COUNTIFS(Procurement!$L$9:$L$68,E24,Procurement!$C$9:$C$68,"&lt;&gt;",Procurement!$AC$9:$AC$68,"&lt;&gt;Cancelled",Procurement!$B$9:$B$68,IF($D$8="All","*",$D$8)))=0,"","Delivery required: "&amp;(COUNTIFS(Procurement!$L$9:$L$68,E24,Procurement!$C$9:$C$68,"&lt;&gt;",Procurement!$AC$9:$AC$68,"&lt;&gt;Cancelled",Procurement!$B$9:$B$68,IF($D$8="All","*",$D$8))))</f>
      </c>
      <c r="F28" s="10" t="str">
        <f>IF((COUNTIFS(Procurement!$L$9:$L$68,F24,Procurement!$C$9:$C$68,"&lt;&gt;",Procurement!$AC$9:$AC$68,"&lt;&gt;Cancelled",Procurement!$B$9:$B$68,IF($D$8="All","*",$D$8)))=0,"","Delivery required: "&amp;(COUNTIFS(Procurement!$L$9:$L$68,F24,Procurement!$C$9:$C$68,"&lt;&gt;",Procurement!$AC$9:$AC$68,"&lt;&gt;Cancelled",Procurement!$B$9:$B$68,IF($D$8="All","*",$D$8))))</f>
      </c>
      <c r="G28" s="10" t="str">
        <f>IF((COUNTIFS(Procurement!$L$9:$L$68,G24,Procurement!$C$9:$C$68,"&lt;&gt;",Procurement!$AC$9:$AC$68,"&lt;&gt;Cancelled",Procurement!$B$9:$B$68,IF($D$8="All","*",$D$8)))=0,"","Delivery required: "&amp;(COUNTIFS(Procurement!$L$9:$L$68,G24,Procurement!$C$9:$C$68,"&lt;&gt;",Procurement!$AC$9:$AC$68,"&lt;&gt;Cancelled",Procurement!$B$9:$B$68,IF($D$8="All","*",$D$8))))</f>
      </c>
      <c r="H28" s="7" t="str">
        <f>IF((COUNTIFS(Procurement!$L$9:$L$68,H24,Procurement!$C$9:$C$68,"&lt;&gt;",Procurement!$AC$9:$AC$68,"&lt;&gt;Cancelled",Procurement!$B$9:$B$68,IF($D$8="All","*",$D$8)))=0,"","Delivery required: "&amp;(COUNTIFS(Procurement!$L$9:$L$68,H24,Procurement!$C$9:$C$68,"&lt;&gt;",Procurement!$AC$9:$AC$68,"&lt;&gt;Cancelled",Procurement!$B$9:$B$68,IF($D$8="All","*",$D$8))))</f>
      </c>
      <c r="I28" s="7" t="str">
        <f>IF((COUNTIFS(Procurement!$L$9:$L$68,I24,Procurement!$C$9:$C$68,"&lt;&gt;",Procurement!$AC$9:$AC$68,"&lt;&gt;Cancelled",Procurement!$B$9:$B$68,IF($D$8="All","*",$D$8)))=0,"","Delivery required: "&amp;(COUNTIFS(Procurement!$L$9:$L$68,I24,Procurement!$C$9:$C$68,"&lt;&gt;",Procurement!$AC$9:$AC$68,"&lt;&gt;Cancelled",Procurement!$B$9:$B$68,IF($D$8="All","*",$D$8))))</f>
      </c>
      <c r="J28" s="95"/>
      <c r="K28" s="94"/>
    </row>
    <row r="29" ht="23" customHeight="1">
      <c r="A29" s="93"/>
      <c r="B29" s="1"/>
      <c r="C29" s="10" t="str">
        <f>IF((COUNTIFS(Procurement!$F$9:$F$68,C24,Procurement!$C$9:$C$68,"&lt;&gt;",Procurement!$AC$9:$AC$68,"&lt;&gt;Cancelled",Procurement!$B$9:$B$68,IF($D$8="All","*",$D$8)))=0,"","Inspection: "&amp;(COUNTIFS(Procurement!$F$9:$F$68,C24,Procurement!$C$9:$C$68,"&lt;&gt;",Procurement!$AC$9:$AC$68,"&lt;&gt;Cancelled",Procurement!$B$9:$B$68,IF($D$8="All","*",$D$8))))</f>
      </c>
      <c r="D29" s="10" t="str">
        <f>IF((COUNTIFS(Procurement!$F$9:$F$68,D24,Procurement!$C$9:$C$68,"&lt;&gt;",Procurement!$AC$9:$AC$68,"&lt;&gt;Cancelled",Procurement!$B$9:$B$68,IF($D$8="All","*",$D$8)))=0,"","Inspection: "&amp;(COUNTIFS(Procurement!$F$9:$F$68,D24,Procurement!$C$9:$C$68,"&lt;&gt;",Procurement!$AC$9:$AC$68,"&lt;&gt;Cancelled",Procurement!$B$9:$B$68,IF($D$8="All","*",$D$8))))</f>
      </c>
      <c r="E29" s="10" t="str">
        <f>IF((COUNTIFS(Procurement!$F$9:$F$68,E24,Procurement!$C$9:$C$68,"&lt;&gt;",Procurement!$AC$9:$AC$68,"&lt;&gt;Cancelled",Procurement!$B$9:$B$68,IF($D$8="All","*",$D$8)))=0,"","Inspection: "&amp;(COUNTIFS(Procurement!$F$9:$F$68,E24,Procurement!$C$9:$C$68,"&lt;&gt;",Procurement!$AC$9:$AC$68,"&lt;&gt;Cancelled",Procurement!$B$9:$B$68,IF($D$8="All","*",$D$8))))</f>
      </c>
      <c r="F29" s="10" t="str">
        <f>IF((COUNTIFS(Procurement!$F$9:$F$68,F24,Procurement!$C$9:$C$68,"&lt;&gt;",Procurement!$AC$9:$AC$68,"&lt;&gt;Cancelled",Procurement!$B$9:$B$68,IF($D$8="All","*",$D$8)))=0,"","Inspection: "&amp;(COUNTIFS(Procurement!$F$9:$F$68,F24,Procurement!$C$9:$C$68,"&lt;&gt;",Procurement!$AC$9:$AC$68,"&lt;&gt;Cancelled",Procurement!$B$9:$B$68,IF($D$8="All","*",$D$8))))</f>
      </c>
      <c r="G29" s="10" t="str">
        <f>IF((COUNTIFS(Procurement!$F$9:$F$68,G24,Procurement!$C$9:$C$68,"&lt;&gt;",Procurement!$AC$9:$AC$68,"&lt;&gt;Cancelled",Procurement!$B$9:$B$68,IF($D$8="All","*",$D$8)))=0,"","Inspection: "&amp;(COUNTIFS(Procurement!$F$9:$F$68,G24,Procurement!$C$9:$C$68,"&lt;&gt;",Procurement!$AC$9:$AC$68,"&lt;&gt;Cancelled",Procurement!$B$9:$B$68,IF($D$8="All","*",$D$8))))</f>
      </c>
      <c r="H29" s="7" t="str">
        <f>IF((COUNTIFS(Procurement!$F$9:$F$68,H24,Procurement!$C$9:$C$68,"&lt;&gt;",Procurement!$AC$9:$AC$68,"&lt;&gt;Cancelled",Procurement!$B$9:$B$68,IF($D$8="All","*",$D$8)))=0,"","Inspection: "&amp;(COUNTIFS(Procurement!$F$9:$F$68,H24,Procurement!$C$9:$C$68,"&lt;&gt;",Procurement!$AC$9:$AC$68,"&lt;&gt;Cancelled",Procurement!$B$9:$B$68,IF($D$8="All","*",$D$8))))</f>
      </c>
      <c r="I29" s="7" t="str">
        <f>IF((COUNTIFS(Procurement!$F$9:$F$68,I24,Procurement!$C$9:$C$68,"&lt;&gt;",Procurement!$AC$9:$AC$68,"&lt;&gt;Cancelled",Procurement!$B$9:$B$68,IF($D$8="All","*",$D$8)))=0,"","Inspection: "&amp;(COUNTIFS(Procurement!$F$9:$F$68,I24,Procurement!$C$9:$C$68,"&lt;&gt;",Procurement!$AC$9:$AC$68,"&lt;&gt;Cancelled",Procurement!$B$9:$B$68,IF($D$8="All","*",$D$8))))</f>
      </c>
      <c r="J29" s="95"/>
      <c r="K29" s="94"/>
    </row>
    <row r="30" ht="23" customHeight="1">
      <c r="A30" s="93"/>
      <c r="B30" s="1"/>
      <c r="C30" s="10" t="str">
        <f>IF((COUNTIFS(Procurement!$W$9:$W$68,C24,Procurement!$C$9:$C$68,"&lt;&gt;",Procurement!$AC$9:$AC$68,"&lt;&gt;Cancelled",Procurement!$B$9:$B$68,IF($D$8="All","*",$D$8))+COUNTIFS(Commitments!$L$9:$L$128,C24,Commitments!$E$9:$E$128,"&lt;&gt;",Commitments!$J$9:$J$128,"&lt;&gt;Cancelled",Commitments!$C$9:$C$128,IF($D$8="All","*",$D$8)))=0,"","Promises: "&amp;(COUNTIFS(Procurement!$W$9:$W$68,C24,Procurement!$C$9:$C$68,"&lt;&gt;",Procurement!$AC$9:$AC$68,"&lt;&gt;Cancelled",Procurement!$B$9:$B$68,IF($D$8="All","*",$D$8))+COUNTIFS(Commitments!$L$9:$L$128,C24,Commitments!$E$9:$E$128,"&lt;&gt;",Commitments!$J$9:$J$128,"&lt;&gt;Cancelled",Commitments!$C$9:$C$128,IF($D$8="All","*",$D$8))))</f>
      </c>
      <c r="D30" s="10" t="str">
        <f>IF((COUNTIFS(Procurement!$W$9:$W$68,D24,Procurement!$C$9:$C$68,"&lt;&gt;",Procurement!$AC$9:$AC$68,"&lt;&gt;Cancelled",Procurement!$B$9:$B$68,IF($D$8="All","*",$D$8))+COUNTIFS(Commitments!$L$9:$L$128,D24,Commitments!$E$9:$E$128,"&lt;&gt;",Commitments!$J$9:$J$128,"&lt;&gt;Cancelled",Commitments!$C$9:$C$128,IF($D$8="All","*",$D$8)))=0,"","Promises: "&amp;(COUNTIFS(Procurement!$W$9:$W$68,D24,Procurement!$C$9:$C$68,"&lt;&gt;",Procurement!$AC$9:$AC$68,"&lt;&gt;Cancelled",Procurement!$B$9:$B$68,IF($D$8="All","*",$D$8))+COUNTIFS(Commitments!$L$9:$L$128,D24,Commitments!$E$9:$E$128,"&lt;&gt;",Commitments!$J$9:$J$128,"&lt;&gt;Cancelled",Commitments!$C$9:$C$128,IF($D$8="All","*",$D$8))))</f>
      </c>
      <c r="E30" s="10" t="str">
        <f>IF((COUNTIFS(Procurement!$W$9:$W$68,E24,Procurement!$C$9:$C$68,"&lt;&gt;",Procurement!$AC$9:$AC$68,"&lt;&gt;Cancelled",Procurement!$B$9:$B$68,IF($D$8="All","*",$D$8))+COUNTIFS(Commitments!$L$9:$L$128,E24,Commitments!$E$9:$E$128,"&lt;&gt;",Commitments!$J$9:$J$128,"&lt;&gt;Cancelled",Commitments!$C$9:$C$128,IF($D$8="All","*",$D$8)))=0,"","Promises: "&amp;(COUNTIFS(Procurement!$W$9:$W$68,E24,Procurement!$C$9:$C$68,"&lt;&gt;",Procurement!$AC$9:$AC$68,"&lt;&gt;Cancelled",Procurement!$B$9:$B$68,IF($D$8="All","*",$D$8))+COUNTIFS(Commitments!$L$9:$L$128,E24,Commitments!$E$9:$E$128,"&lt;&gt;",Commitments!$J$9:$J$128,"&lt;&gt;Cancelled",Commitments!$C$9:$C$128,IF($D$8="All","*",$D$8))))</f>
      </c>
      <c r="F30" s="10" t="str">
        <f>IF((COUNTIFS(Procurement!$W$9:$W$68,F24,Procurement!$C$9:$C$68,"&lt;&gt;",Procurement!$AC$9:$AC$68,"&lt;&gt;Cancelled",Procurement!$B$9:$B$68,IF($D$8="All","*",$D$8))+COUNTIFS(Commitments!$L$9:$L$128,F24,Commitments!$E$9:$E$128,"&lt;&gt;",Commitments!$J$9:$J$128,"&lt;&gt;Cancelled",Commitments!$C$9:$C$128,IF($D$8="All","*",$D$8)))=0,"","Promises: "&amp;(COUNTIFS(Procurement!$W$9:$W$68,F24,Procurement!$C$9:$C$68,"&lt;&gt;",Procurement!$AC$9:$AC$68,"&lt;&gt;Cancelled",Procurement!$B$9:$B$68,IF($D$8="All","*",$D$8))+COUNTIFS(Commitments!$L$9:$L$128,F24,Commitments!$E$9:$E$128,"&lt;&gt;",Commitments!$J$9:$J$128,"&lt;&gt;Cancelled",Commitments!$C$9:$C$128,IF($D$8="All","*",$D$8))))</f>
      </c>
      <c r="G30" s="10" t="str">
        <f>IF((COUNTIFS(Procurement!$W$9:$W$68,G24,Procurement!$C$9:$C$68,"&lt;&gt;",Procurement!$AC$9:$AC$68,"&lt;&gt;Cancelled",Procurement!$B$9:$B$68,IF($D$8="All","*",$D$8))+COUNTIFS(Commitments!$L$9:$L$128,G24,Commitments!$E$9:$E$128,"&lt;&gt;",Commitments!$J$9:$J$128,"&lt;&gt;Cancelled",Commitments!$C$9:$C$128,IF($D$8="All","*",$D$8)))=0,"","Promises: "&amp;(COUNTIFS(Procurement!$W$9:$W$68,G24,Procurement!$C$9:$C$68,"&lt;&gt;",Procurement!$AC$9:$AC$68,"&lt;&gt;Cancelled",Procurement!$B$9:$B$68,IF($D$8="All","*",$D$8))+COUNTIFS(Commitments!$L$9:$L$128,G24,Commitments!$E$9:$E$128,"&lt;&gt;",Commitments!$J$9:$J$128,"&lt;&gt;Cancelled",Commitments!$C$9:$C$128,IF($D$8="All","*",$D$8))))</f>
      </c>
      <c r="H30" s="7" t="str">
        <f>IF((COUNTIFS(Procurement!$W$9:$W$68,H24,Procurement!$C$9:$C$68,"&lt;&gt;",Procurement!$AC$9:$AC$68,"&lt;&gt;Cancelled",Procurement!$B$9:$B$68,IF($D$8="All","*",$D$8))+COUNTIFS(Commitments!$L$9:$L$128,H24,Commitments!$E$9:$E$128,"&lt;&gt;",Commitments!$J$9:$J$128,"&lt;&gt;Cancelled",Commitments!$C$9:$C$128,IF($D$8="All","*",$D$8)))=0,"","Promises: "&amp;(COUNTIFS(Procurement!$W$9:$W$68,H24,Procurement!$C$9:$C$68,"&lt;&gt;",Procurement!$AC$9:$AC$68,"&lt;&gt;Cancelled",Procurement!$B$9:$B$68,IF($D$8="All","*",$D$8))+COUNTIFS(Commitments!$L$9:$L$128,H24,Commitments!$E$9:$E$128,"&lt;&gt;",Commitments!$J$9:$J$128,"&lt;&gt;Cancelled",Commitments!$C$9:$C$128,IF($D$8="All","*",$D$8))))</f>
        <v>Promises: 1</v>
      </c>
      <c r="I30" s="7" t="str">
        <f>IF((COUNTIFS(Procurement!$W$9:$W$68,I24,Procurement!$C$9:$C$68,"&lt;&gt;",Procurement!$AC$9:$AC$68,"&lt;&gt;Cancelled",Procurement!$B$9:$B$68,IF($D$8="All","*",$D$8))+COUNTIFS(Commitments!$L$9:$L$128,I24,Commitments!$E$9:$E$128,"&lt;&gt;",Commitments!$J$9:$J$128,"&lt;&gt;Cancelled",Commitments!$C$9:$C$128,IF($D$8="All","*",$D$8)))=0,"","Promises: "&amp;(COUNTIFS(Procurement!$W$9:$W$68,I24,Procurement!$C$9:$C$68,"&lt;&gt;",Procurement!$AC$9:$AC$68,"&lt;&gt;Cancelled",Procurement!$B$9:$B$68,IF($D$8="All","*",$D$8))+COUNTIFS(Commitments!$L$9:$L$128,I24,Commitments!$E$9:$E$128,"&lt;&gt;",Commitments!$J$9:$J$128,"&lt;&gt;Cancelled",Commitments!$C$9:$C$128,IF($D$8="All","*",$D$8))))</f>
      </c>
      <c r="J30" s="95"/>
      <c r="K30" s="94"/>
    </row>
    <row r="31" ht="10" customHeight="1">
      <c r="A31" s="93"/>
      <c r="B31" s="1"/>
      <c r="C31" s="11"/>
      <c r="D31" s="11"/>
      <c r="E31" s="11"/>
      <c r="F31" s="11"/>
      <c r="G31" s="11"/>
      <c r="H31" s="8"/>
      <c r="I31" s="8"/>
      <c r="J31" s="95"/>
      <c r="K31" s="94"/>
    </row>
    <row r="32" ht="26" customHeight="1">
      <c r="A32" s="93"/>
      <c r="B32" s="1"/>
      <c r="C32" s="9" t="n">
        <f>DATE($D$6,$F$6,1)-WEEKDAY(DATE($D$6,$F$6,1),2)+1+14</f>
        <v>46307</v>
      </c>
      <c r="D32" s="9" t="n">
        <f>DATE($D$6,$F$6,1)-WEEKDAY(DATE($D$6,$F$6,1),2)+1+15</f>
        <v>46308</v>
      </c>
      <c r="E32" s="9" t="n">
        <f>DATE($D$6,$F$6,1)-WEEKDAY(DATE($D$6,$F$6,1),2)+1+16</f>
        <v>46309</v>
      </c>
      <c r="F32" s="9" t="n">
        <f>DATE($D$6,$F$6,1)-WEEKDAY(DATE($D$6,$F$6,1),2)+1+17</f>
        <v>46310</v>
      </c>
      <c r="G32" s="9" t="n">
        <f>DATE($D$6,$F$6,1)-WEEKDAY(DATE($D$6,$F$6,1),2)+1+18</f>
        <v>46311</v>
      </c>
      <c r="H32" s="6" t="n">
        <f>DATE($D$6,$F$6,1)-WEEKDAY(DATE($D$6,$F$6,1),2)+1+19</f>
        <v>46312</v>
      </c>
      <c r="I32" s="6" t="n">
        <f>DATE($D$6,$F$6,1)-WEEKDAY(DATE($D$6,$F$6,1),2)+1+20</f>
        <v>46313</v>
      </c>
      <c r="J32" s="95"/>
      <c r="K32" s="94"/>
    </row>
    <row r="33" ht="23" customHeight="1">
      <c r="A33" s="93"/>
      <c r="B33" s="1"/>
      <c r="C33" s="10" t="str">
        <f>IF((COUNTIFS(Procurement!$P$9:$P$68,C32,Procurement!$C$9:$C$68,"&lt;&gt;",Procurement!$AC$9:$AC$68,"&lt;&gt;Cancelled",Procurement!$B$9:$B$68,IF($D$8="All","*",$D$8))+COUNTIFS(Procurement!$O$9:$O$68,C32,Procurement!$C$9:$C$68,"&lt;&gt;",Procurement!$AC$9:$AC$68,"&lt;&gt;Cancelled",Procurement!$B$9:$B$68,IF($D$8="All","*",$D$8)))=0,"","Tender: "&amp;(COUNTIFS(Procurement!$P$9:$P$68,C32,Procurement!$C$9:$C$68,"&lt;&gt;",Procurement!$AC$9:$AC$68,"&lt;&gt;Cancelled",Procurement!$B$9:$B$68,IF($D$8="All","*",$D$8))+COUNTIFS(Procurement!$O$9:$O$68,C32,Procurement!$C$9:$C$68,"&lt;&gt;",Procurement!$AC$9:$AC$68,"&lt;&gt;Cancelled",Procurement!$B$9:$B$68,IF($D$8="All","*",$D$8))))</f>
        <v>Tender: 1</v>
      </c>
      <c r="D33" s="10" t="str">
        <f>IF((COUNTIFS(Procurement!$P$9:$P$68,D32,Procurement!$C$9:$C$68,"&lt;&gt;",Procurement!$AC$9:$AC$68,"&lt;&gt;Cancelled",Procurement!$B$9:$B$68,IF($D$8="All","*",$D$8))+COUNTIFS(Procurement!$O$9:$O$68,D32,Procurement!$C$9:$C$68,"&lt;&gt;",Procurement!$AC$9:$AC$68,"&lt;&gt;Cancelled",Procurement!$B$9:$B$68,IF($D$8="All","*",$D$8)))=0,"","Tender: "&amp;(COUNTIFS(Procurement!$P$9:$P$68,D32,Procurement!$C$9:$C$68,"&lt;&gt;",Procurement!$AC$9:$AC$68,"&lt;&gt;Cancelled",Procurement!$B$9:$B$68,IF($D$8="All","*",$D$8))+COUNTIFS(Procurement!$O$9:$O$68,D32,Procurement!$C$9:$C$68,"&lt;&gt;",Procurement!$AC$9:$AC$68,"&lt;&gt;Cancelled",Procurement!$B$9:$B$68,IF($D$8="All","*",$D$8))))</f>
      </c>
      <c r="E33" s="10" t="str">
        <f>IF((COUNTIFS(Procurement!$P$9:$P$68,E32,Procurement!$C$9:$C$68,"&lt;&gt;",Procurement!$AC$9:$AC$68,"&lt;&gt;Cancelled",Procurement!$B$9:$B$68,IF($D$8="All","*",$D$8))+COUNTIFS(Procurement!$O$9:$O$68,E32,Procurement!$C$9:$C$68,"&lt;&gt;",Procurement!$AC$9:$AC$68,"&lt;&gt;Cancelled",Procurement!$B$9:$B$68,IF($D$8="All","*",$D$8)))=0,"","Tender: "&amp;(COUNTIFS(Procurement!$P$9:$P$68,E32,Procurement!$C$9:$C$68,"&lt;&gt;",Procurement!$AC$9:$AC$68,"&lt;&gt;Cancelled",Procurement!$B$9:$B$68,IF($D$8="All","*",$D$8))+COUNTIFS(Procurement!$O$9:$O$68,E32,Procurement!$C$9:$C$68,"&lt;&gt;",Procurement!$AC$9:$AC$68,"&lt;&gt;Cancelled",Procurement!$B$9:$B$68,IF($D$8="All","*",$D$8))))</f>
      </c>
      <c r="F33" s="10" t="str">
        <f>IF((COUNTIFS(Procurement!$P$9:$P$68,F32,Procurement!$C$9:$C$68,"&lt;&gt;",Procurement!$AC$9:$AC$68,"&lt;&gt;Cancelled",Procurement!$B$9:$B$68,IF($D$8="All","*",$D$8))+COUNTIFS(Procurement!$O$9:$O$68,F32,Procurement!$C$9:$C$68,"&lt;&gt;",Procurement!$AC$9:$AC$68,"&lt;&gt;Cancelled",Procurement!$B$9:$B$68,IF($D$8="All","*",$D$8)))=0,"","Tender: "&amp;(COUNTIFS(Procurement!$P$9:$P$68,F32,Procurement!$C$9:$C$68,"&lt;&gt;",Procurement!$AC$9:$AC$68,"&lt;&gt;Cancelled",Procurement!$B$9:$B$68,IF($D$8="All","*",$D$8))+COUNTIFS(Procurement!$O$9:$O$68,F32,Procurement!$C$9:$C$68,"&lt;&gt;",Procurement!$AC$9:$AC$68,"&lt;&gt;Cancelled",Procurement!$B$9:$B$68,IF($D$8="All","*",$D$8))))</f>
      </c>
      <c r="G33" s="10" t="str">
        <f>IF((COUNTIFS(Procurement!$P$9:$P$68,G32,Procurement!$C$9:$C$68,"&lt;&gt;",Procurement!$AC$9:$AC$68,"&lt;&gt;Cancelled",Procurement!$B$9:$B$68,IF($D$8="All","*",$D$8))+COUNTIFS(Procurement!$O$9:$O$68,G32,Procurement!$C$9:$C$68,"&lt;&gt;",Procurement!$AC$9:$AC$68,"&lt;&gt;Cancelled",Procurement!$B$9:$B$68,IF($D$8="All","*",$D$8)))=0,"","Tender: "&amp;(COUNTIFS(Procurement!$P$9:$P$68,G32,Procurement!$C$9:$C$68,"&lt;&gt;",Procurement!$AC$9:$AC$68,"&lt;&gt;Cancelled",Procurement!$B$9:$B$68,IF($D$8="All","*",$D$8))+COUNTIFS(Procurement!$O$9:$O$68,G32,Procurement!$C$9:$C$68,"&lt;&gt;",Procurement!$AC$9:$AC$68,"&lt;&gt;Cancelled",Procurement!$B$9:$B$68,IF($D$8="All","*",$D$8))))</f>
      </c>
      <c r="H33" s="7" t="str">
        <f>IF((COUNTIFS(Procurement!$P$9:$P$68,H32,Procurement!$C$9:$C$68,"&lt;&gt;",Procurement!$AC$9:$AC$68,"&lt;&gt;Cancelled",Procurement!$B$9:$B$68,IF($D$8="All","*",$D$8))+COUNTIFS(Procurement!$O$9:$O$68,H32,Procurement!$C$9:$C$68,"&lt;&gt;",Procurement!$AC$9:$AC$68,"&lt;&gt;Cancelled",Procurement!$B$9:$B$68,IF($D$8="All","*",$D$8)))=0,"","Tender: "&amp;(COUNTIFS(Procurement!$P$9:$P$68,H32,Procurement!$C$9:$C$68,"&lt;&gt;",Procurement!$AC$9:$AC$68,"&lt;&gt;Cancelled",Procurement!$B$9:$B$68,IF($D$8="All","*",$D$8))+COUNTIFS(Procurement!$O$9:$O$68,H32,Procurement!$C$9:$C$68,"&lt;&gt;",Procurement!$AC$9:$AC$68,"&lt;&gt;Cancelled",Procurement!$B$9:$B$68,IF($D$8="All","*",$D$8))))</f>
      </c>
      <c r="I33" s="7" t="str">
        <f>IF((COUNTIFS(Procurement!$P$9:$P$68,I32,Procurement!$C$9:$C$68,"&lt;&gt;",Procurement!$AC$9:$AC$68,"&lt;&gt;Cancelled",Procurement!$B$9:$B$68,IF($D$8="All","*",$D$8))+COUNTIFS(Procurement!$O$9:$O$68,I32,Procurement!$C$9:$C$68,"&lt;&gt;",Procurement!$AC$9:$AC$68,"&lt;&gt;Cancelled",Procurement!$B$9:$B$68,IF($D$8="All","*",$D$8)))=0,"","Tender: "&amp;(COUNTIFS(Procurement!$P$9:$P$68,I32,Procurement!$C$9:$C$68,"&lt;&gt;",Procurement!$AC$9:$AC$68,"&lt;&gt;Cancelled",Procurement!$B$9:$B$68,IF($D$8="All","*",$D$8))+COUNTIFS(Procurement!$O$9:$O$68,I32,Procurement!$C$9:$C$68,"&lt;&gt;",Procurement!$AC$9:$AC$68,"&lt;&gt;Cancelled",Procurement!$B$9:$B$68,IF($D$8="All","*",$D$8))))</f>
      </c>
      <c r="J33" s="95"/>
      <c r="K33" s="94"/>
    </row>
    <row r="34" ht="23" customHeight="1">
      <c r="A34" s="93"/>
      <c r="B34" s="1"/>
      <c r="C34" s="10" t="str">
        <f>IF((COUNTIFS(Procurement!$N$9:$N$68,C32,Procurement!$C$9:$C$68,"&lt;&gt;",Procurement!$AC$9:$AC$68,"&lt;&gt;Cancelled",Procurement!$B$9:$B$68,IF($D$8="All","*",$D$8)))=0,"","Evaluation: "&amp;(COUNTIFS(Procurement!$N$9:$N$68,C32,Procurement!$C$9:$C$68,"&lt;&gt;",Procurement!$AC$9:$AC$68,"&lt;&gt;Cancelled",Procurement!$B$9:$B$68,IF($D$8="All","*",$D$8))))</f>
      </c>
      <c r="D34" s="10" t="str">
        <f>IF((COUNTIFS(Procurement!$N$9:$N$68,D32,Procurement!$C$9:$C$68,"&lt;&gt;",Procurement!$AC$9:$AC$68,"&lt;&gt;Cancelled",Procurement!$B$9:$B$68,IF($D$8="All","*",$D$8)))=0,"","Evaluation: "&amp;(COUNTIFS(Procurement!$N$9:$N$68,D32,Procurement!$C$9:$C$68,"&lt;&gt;",Procurement!$AC$9:$AC$68,"&lt;&gt;Cancelled",Procurement!$B$9:$B$68,IF($D$8="All","*",$D$8))))</f>
      </c>
      <c r="E34" s="10" t="str">
        <f>IF((COUNTIFS(Procurement!$N$9:$N$68,E32,Procurement!$C$9:$C$68,"&lt;&gt;",Procurement!$AC$9:$AC$68,"&lt;&gt;Cancelled",Procurement!$B$9:$B$68,IF($D$8="All","*",$D$8)))=0,"","Evaluation: "&amp;(COUNTIFS(Procurement!$N$9:$N$68,E32,Procurement!$C$9:$C$68,"&lt;&gt;",Procurement!$AC$9:$AC$68,"&lt;&gt;Cancelled",Procurement!$B$9:$B$68,IF($D$8="All","*",$D$8))))</f>
      </c>
      <c r="F34" s="10" t="str">
        <f>IF((COUNTIFS(Procurement!$N$9:$N$68,F32,Procurement!$C$9:$C$68,"&lt;&gt;",Procurement!$AC$9:$AC$68,"&lt;&gt;Cancelled",Procurement!$B$9:$B$68,IF($D$8="All","*",$D$8)))=0,"","Evaluation: "&amp;(COUNTIFS(Procurement!$N$9:$N$68,F32,Procurement!$C$9:$C$68,"&lt;&gt;",Procurement!$AC$9:$AC$68,"&lt;&gt;Cancelled",Procurement!$B$9:$B$68,IF($D$8="All","*",$D$8))))</f>
      </c>
      <c r="G34" s="10" t="str">
        <f>IF((COUNTIFS(Procurement!$N$9:$N$68,G32,Procurement!$C$9:$C$68,"&lt;&gt;",Procurement!$AC$9:$AC$68,"&lt;&gt;Cancelled",Procurement!$B$9:$B$68,IF($D$8="All","*",$D$8)))=0,"","Evaluation: "&amp;(COUNTIFS(Procurement!$N$9:$N$68,G32,Procurement!$C$9:$C$68,"&lt;&gt;",Procurement!$AC$9:$AC$68,"&lt;&gt;Cancelled",Procurement!$B$9:$B$68,IF($D$8="All","*",$D$8))))</f>
      </c>
      <c r="H34" s="7" t="str">
        <f>IF((COUNTIFS(Procurement!$N$9:$N$68,H32,Procurement!$C$9:$C$68,"&lt;&gt;",Procurement!$AC$9:$AC$68,"&lt;&gt;Cancelled",Procurement!$B$9:$B$68,IF($D$8="All","*",$D$8)))=0,"","Evaluation: "&amp;(COUNTIFS(Procurement!$N$9:$N$68,H32,Procurement!$C$9:$C$68,"&lt;&gt;",Procurement!$AC$9:$AC$68,"&lt;&gt;Cancelled",Procurement!$B$9:$B$68,IF($D$8="All","*",$D$8))))</f>
      </c>
      <c r="I34" s="7" t="str">
        <f>IF((COUNTIFS(Procurement!$N$9:$N$68,I32,Procurement!$C$9:$C$68,"&lt;&gt;",Procurement!$AC$9:$AC$68,"&lt;&gt;Cancelled",Procurement!$B$9:$B$68,IF($D$8="All","*",$D$8)))=0,"","Evaluation: "&amp;(COUNTIFS(Procurement!$N$9:$N$68,I32,Procurement!$C$9:$C$68,"&lt;&gt;",Procurement!$AC$9:$AC$68,"&lt;&gt;Cancelled",Procurement!$B$9:$B$68,IF($D$8="All","*",$D$8))))</f>
      </c>
      <c r="J34" s="95"/>
      <c r="K34" s="94"/>
    </row>
    <row r="35" ht="23" customHeight="1">
      <c r="A35" s="93"/>
      <c r="B35" s="1"/>
      <c r="C35" s="10" t="str">
        <f>IF((COUNTIFS(Procurement!$M$9:$M$68,C32,Procurement!$C$9:$C$68,"&lt;&gt;",Procurement!$AC$9:$AC$68,"&lt;&gt;Cancelled",Procurement!$B$9:$B$68,IF($D$8="All","*",$D$8)))=0,"","Award / order: "&amp;(COUNTIFS(Procurement!$M$9:$M$68,C32,Procurement!$C$9:$C$68,"&lt;&gt;",Procurement!$AC$9:$AC$68,"&lt;&gt;Cancelled",Procurement!$B$9:$B$68,IF($D$8="All","*",$D$8))))</f>
      </c>
      <c r="D35" s="10" t="str">
        <f>IF((COUNTIFS(Procurement!$M$9:$M$68,D32,Procurement!$C$9:$C$68,"&lt;&gt;",Procurement!$AC$9:$AC$68,"&lt;&gt;Cancelled",Procurement!$B$9:$B$68,IF($D$8="All","*",$D$8)))=0,"","Award / order: "&amp;(COUNTIFS(Procurement!$M$9:$M$68,D32,Procurement!$C$9:$C$68,"&lt;&gt;",Procurement!$AC$9:$AC$68,"&lt;&gt;Cancelled",Procurement!$B$9:$B$68,IF($D$8="All","*",$D$8))))</f>
      </c>
      <c r="E35" s="10" t="str">
        <f>IF((COUNTIFS(Procurement!$M$9:$M$68,E32,Procurement!$C$9:$C$68,"&lt;&gt;",Procurement!$AC$9:$AC$68,"&lt;&gt;Cancelled",Procurement!$B$9:$B$68,IF($D$8="All","*",$D$8)))=0,"","Award / order: "&amp;(COUNTIFS(Procurement!$M$9:$M$68,E32,Procurement!$C$9:$C$68,"&lt;&gt;",Procurement!$AC$9:$AC$68,"&lt;&gt;Cancelled",Procurement!$B$9:$B$68,IF($D$8="All","*",$D$8))))</f>
        <v>Award / order: 1</v>
      </c>
      <c r="F35" s="10" t="str">
        <f>IF((COUNTIFS(Procurement!$M$9:$M$68,F32,Procurement!$C$9:$C$68,"&lt;&gt;",Procurement!$AC$9:$AC$68,"&lt;&gt;Cancelled",Procurement!$B$9:$B$68,IF($D$8="All","*",$D$8)))=0,"","Award / order: "&amp;(COUNTIFS(Procurement!$M$9:$M$68,F32,Procurement!$C$9:$C$68,"&lt;&gt;",Procurement!$AC$9:$AC$68,"&lt;&gt;Cancelled",Procurement!$B$9:$B$68,IF($D$8="All","*",$D$8))))</f>
      </c>
      <c r="G35" s="10" t="str">
        <f>IF((COUNTIFS(Procurement!$M$9:$M$68,G32,Procurement!$C$9:$C$68,"&lt;&gt;",Procurement!$AC$9:$AC$68,"&lt;&gt;Cancelled",Procurement!$B$9:$B$68,IF($D$8="All","*",$D$8)))=0,"","Award / order: "&amp;(COUNTIFS(Procurement!$M$9:$M$68,G32,Procurement!$C$9:$C$68,"&lt;&gt;",Procurement!$AC$9:$AC$68,"&lt;&gt;Cancelled",Procurement!$B$9:$B$68,IF($D$8="All","*",$D$8))))</f>
      </c>
      <c r="H35" s="7" t="str">
        <f>IF((COUNTIFS(Procurement!$M$9:$M$68,H32,Procurement!$C$9:$C$68,"&lt;&gt;",Procurement!$AC$9:$AC$68,"&lt;&gt;Cancelled",Procurement!$B$9:$B$68,IF($D$8="All","*",$D$8)))=0,"","Award / order: "&amp;(COUNTIFS(Procurement!$M$9:$M$68,H32,Procurement!$C$9:$C$68,"&lt;&gt;",Procurement!$AC$9:$AC$68,"&lt;&gt;Cancelled",Procurement!$B$9:$B$68,IF($D$8="All","*",$D$8))))</f>
      </c>
      <c r="I35" s="7" t="str">
        <f>IF((COUNTIFS(Procurement!$M$9:$M$68,I32,Procurement!$C$9:$C$68,"&lt;&gt;",Procurement!$AC$9:$AC$68,"&lt;&gt;Cancelled",Procurement!$B$9:$B$68,IF($D$8="All","*",$D$8)))=0,"","Award / order: "&amp;(COUNTIFS(Procurement!$M$9:$M$68,I32,Procurement!$C$9:$C$68,"&lt;&gt;",Procurement!$AC$9:$AC$68,"&lt;&gt;Cancelled",Procurement!$B$9:$B$68,IF($D$8="All","*",$D$8))))</f>
      </c>
      <c r="J35" s="95"/>
      <c r="K35" s="94"/>
    </row>
    <row r="36" ht="23" customHeight="1">
      <c r="A36" s="93"/>
      <c r="B36" s="1"/>
      <c r="C36" s="10" t="str">
        <f>IF((COUNTIFS(Procurement!$L$9:$L$68,C32,Procurement!$C$9:$C$68,"&lt;&gt;",Procurement!$AC$9:$AC$68,"&lt;&gt;Cancelled",Procurement!$B$9:$B$68,IF($D$8="All","*",$D$8)))=0,"","Delivery required: "&amp;(COUNTIFS(Procurement!$L$9:$L$68,C32,Procurement!$C$9:$C$68,"&lt;&gt;",Procurement!$AC$9:$AC$68,"&lt;&gt;Cancelled",Procurement!$B$9:$B$68,IF($D$8="All","*",$D$8))))</f>
      </c>
      <c r="D36" s="10" t="str">
        <f>IF((COUNTIFS(Procurement!$L$9:$L$68,D32,Procurement!$C$9:$C$68,"&lt;&gt;",Procurement!$AC$9:$AC$68,"&lt;&gt;Cancelled",Procurement!$B$9:$B$68,IF($D$8="All","*",$D$8)))=0,"","Delivery required: "&amp;(COUNTIFS(Procurement!$L$9:$L$68,D32,Procurement!$C$9:$C$68,"&lt;&gt;",Procurement!$AC$9:$AC$68,"&lt;&gt;Cancelled",Procurement!$B$9:$B$68,IF($D$8="All","*",$D$8))))</f>
      </c>
      <c r="E36" s="10" t="str">
        <f>IF((COUNTIFS(Procurement!$L$9:$L$68,E32,Procurement!$C$9:$C$68,"&lt;&gt;",Procurement!$AC$9:$AC$68,"&lt;&gt;Cancelled",Procurement!$B$9:$B$68,IF($D$8="All","*",$D$8)))=0,"","Delivery required: "&amp;(COUNTIFS(Procurement!$L$9:$L$68,E32,Procurement!$C$9:$C$68,"&lt;&gt;",Procurement!$AC$9:$AC$68,"&lt;&gt;Cancelled",Procurement!$B$9:$B$68,IF($D$8="All","*",$D$8))))</f>
      </c>
      <c r="F36" s="10" t="str">
        <f>IF((COUNTIFS(Procurement!$L$9:$L$68,F32,Procurement!$C$9:$C$68,"&lt;&gt;",Procurement!$AC$9:$AC$68,"&lt;&gt;Cancelled",Procurement!$B$9:$B$68,IF($D$8="All","*",$D$8)))=0,"","Delivery required: "&amp;(COUNTIFS(Procurement!$L$9:$L$68,F32,Procurement!$C$9:$C$68,"&lt;&gt;",Procurement!$AC$9:$AC$68,"&lt;&gt;Cancelled",Procurement!$B$9:$B$68,IF($D$8="All","*",$D$8))))</f>
        <v>Delivery required: 1</v>
      </c>
      <c r="G36" s="10" t="str">
        <f>IF((COUNTIFS(Procurement!$L$9:$L$68,G32,Procurement!$C$9:$C$68,"&lt;&gt;",Procurement!$AC$9:$AC$68,"&lt;&gt;Cancelled",Procurement!$B$9:$B$68,IF($D$8="All","*",$D$8)))=0,"","Delivery required: "&amp;(COUNTIFS(Procurement!$L$9:$L$68,G32,Procurement!$C$9:$C$68,"&lt;&gt;",Procurement!$AC$9:$AC$68,"&lt;&gt;Cancelled",Procurement!$B$9:$B$68,IF($D$8="All","*",$D$8))))</f>
      </c>
      <c r="H36" s="7" t="str">
        <f>IF((COUNTIFS(Procurement!$L$9:$L$68,H32,Procurement!$C$9:$C$68,"&lt;&gt;",Procurement!$AC$9:$AC$68,"&lt;&gt;Cancelled",Procurement!$B$9:$B$68,IF($D$8="All","*",$D$8)))=0,"","Delivery required: "&amp;(COUNTIFS(Procurement!$L$9:$L$68,H32,Procurement!$C$9:$C$68,"&lt;&gt;",Procurement!$AC$9:$AC$68,"&lt;&gt;Cancelled",Procurement!$B$9:$B$68,IF($D$8="All","*",$D$8))))</f>
      </c>
      <c r="I36" s="7" t="str">
        <f>IF((COUNTIFS(Procurement!$L$9:$L$68,I32,Procurement!$C$9:$C$68,"&lt;&gt;",Procurement!$AC$9:$AC$68,"&lt;&gt;Cancelled",Procurement!$B$9:$B$68,IF($D$8="All","*",$D$8)))=0,"","Delivery required: "&amp;(COUNTIFS(Procurement!$L$9:$L$68,I32,Procurement!$C$9:$C$68,"&lt;&gt;",Procurement!$AC$9:$AC$68,"&lt;&gt;Cancelled",Procurement!$B$9:$B$68,IF($D$8="All","*",$D$8))))</f>
      </c>
      <c r="J36" s="95"/>
      <c r="K36" s="94"/>
    </row>
    <row r="37" ht="23" customHeight="1">
      <c r="A37" s="93"/>
      <c r="B37" s="1"/>
      <c r="C37" s="10" t="str">
        <f>IF((COUNTIFS(Procurement!$F$9:$F$68,C32,Procurement!$C$9:$C$68,"&lt;&gt;",Procurement!$AC$9:$AC$68,"&lt;&gt;Cancelled",Procurement!$B$9:$B$68,IF($D$8="All","*",$D$8)))=0,"","Inspection: "&amp;(COUNTIFS(Procurement!$F$9:$F$68,C32,Procurement!$C$9:$C$68,"&lt;&gt;",Procurement!$AC$9:$AC$68,"&lt;&gt;Cancelled",Procurement!$B$9:$B$68,IF($D$8="All","*",$D$8))))</f>
      </c>
      <c r="D37" s="10" t="str">
        <f>IF((COUNTIFS(Procurement!$F$9:$F$68,D32,Procurement!$C$9:$C$68,"&lt;&gt;",Procurement!$AC$9:$AC$68,"&lt;&gt;Cancelled",Procurement!$B$9:$B$68,IF($D$8="All","*",$D$8)))=0,"","Inspection: "&amp;(COUNTIFS(Procurement!$F$9:$F$68,D32,Procurement!$C$9:$C$68,"&lt;&gt;",Procurement!$AC$9:$AC$68,"&lt;&gt;Cancelled",Procurement!$B$9:$B$68,IF($D$8="All","*",$D$8))))</f>
      </c>
      <c r="E37" s="10" t="str">
        <f>IF((COUNTIFS(Procurement!$F$9:$F$68,E32,Procurement!$C$9:$C$68,"&lt;&gt;",Procurement!$AC$9:$AC$68,"&lt;&gt;Cancelled",Procurement!$B$9:$B$68,IF($D$8="All","*",$D$8)))=0,"","Inspection: "&amp;(COUNTIFS(Procurement!$F$9:$F$68,E32,Procurement!$C$9:$C$68,"&lt;&gt;",Procurement!$AC$9:$AC$68,"&lt;&gt;Cancelled",Procurement!$B$9:$B$68,IF($D$8="All","*",$D$8))))</f>
      </c>
      <c r="F37" s="10" t="str">
        <f>IF((COUNTIFS(Procurement!$F$9:$F$68,F32,Procurement!$C$9:$C$68,"&lt;&gt;",Procurement!$AC$9:$AC$68,"&lt;&gt;Cancelled",Procurement!$B$9:$B$68,IF($D$8="All","*",$D$8)))=0,"","Inspection: "&amp;(COUNTIFS(Procurement!$F$9:$F$68,F32,Procurement!$C$9:$C$68,"&lt;&gt;",Procurement!$AC$9:$AC$68,"&lt;&gt;Cancelled",Procurement!$B$9:$B$68,IF($D$8="All","*",$D$8))))</f>
      </c>
      <c r="G37" s="10" t="str">
        <f>IF((COUNTIFS(Procurement!$F$9:$F$68,G32,Procurement!$C$9:$C$68,"&lt;&gt;",Procurement!$AC$9:$AC$68,"&lt;&gt;Cancelled",Procurement!$B$9:$B$68,IF($D$8="All","*",$D$8)))=0,"","Inspection: "&amp;(COUNTIFS(Procurement!$F$9:$F$68,G32,Procurement!$C$9:$C$68,"&lt;&gt;",Procurement!$AC$9:$AC$68,"&lt;&gt;Cancelled",Procurement!$B$9:$B$68,IF($D$8="All","*",$D$8))))</f>
        <v>Inspection: 1</v>
      </c>
      <c r="H37" s="7" t="str">
        <f>IF((COUNTIFS(Procurement!$F$9:$F$68,H32,Procurement!$C$9:$C$68,"&lt;&gt;",Procurement!$AC$9:$AC$68,"&lt;&gt;Cancelled",Procurement!$B$9:$B$68,IF($D$8="All","*",$D$8)))=0,"","Inspection: "&amp;(COUNTIFS(Procurement!$F$9:$F$68,H32,Procurement!$C$9:$C$68,"&lt;&gt;",Procurement!$AC$9:$AC$68,"&lt;&gt;Cancelled",Procurement!$B$9:$B$68,IF($D$8="All","*",$D$8))))</f>
      </c>
      <c r="I37" s="7" t="str">
        <f>IF((COUNTIFS(Procurement!$F$9:$F$68,I32,Procurement!$C$9:$C$68,"&lt;&gt;",Procurement!$AC$9:$AC$68,"&lt;&gt;Cancelled",Procurement!$B$9:$B$68,IF($D$8="All","*",$D$8)))=0,"","Inspection: "&amp;(COUNTIFS(Procurement!$F$9:$F$68,I32,Procurement!$C$9:$C$68,"&lt;&gt;",Procurement!$AC$9:$AC$68,"&lt;&gt;Cancelled",Procurement!$B$9:$B$68,IF($D$8="All","*",$D$8))))</f>
      </c>
      <c r="J37" s="95"/>
      <c r="K37" s="94"/>
    </row>
    <row r="38" ht="23" customHeight="1">
      <c r="A38" s="93"/>
      <c r="B38" s="1"/>
      <c r="C38" s="10" t="str">
        <f>IF((COUNTIFS(Procurement!$W$9:$W$68,C32,Procurement!$C$9:$C$68,"&lt;&gt;",Procurement!$AC$9:$AC$68,"&lt;&gt;Cancelled",Procurement!$B$9:$B$68,IF($D$8="All","*",$D$8))+COUNTIFS(Commitments!$L$9:$L$128,C32,Commitments!$E$9:$E$128,"&lt;&gt;",Commitments!$J$9:$J$128,"&lt;&gt;Cancelled",Commitments!$C$9:$C$128,IF($D$8="All","*",$D$8)))=0,"","Promises: "&amp;(COUNTIFS(Procurement!$W$9:$W$68,C32,Procurement!$C$9:$C$68,"&lt;&gt;",Procurement!$AC$9:$AC$68,"&lt;&gt;Cancelled",Procurement!$B$9:$B$68,IF($D$8="All","*",$D$8))+COUNTIFS(Commitments!$L$9:$L$128,C32,Commitments!$E$9:$E$128,"&lt;&gt;",Commitments!$J$9:$J$128,"&lt;&gt;Cancelled",Commitments!$C$9:$C$128,IF($D$8="All","*",$D$8))))</f>
      </c>
      <c r="D38" s="10" t="str">
        <f>IF((COUNTIFS(Procurement!$W$9:$W$68,D32,Procurement!$C$9:$C$68,"&lt;&gt;",Procurement!$AC$9:$AC$68,"&lt;&gt;Cancelled",Procurement!$B$9:$B$68,IF($D$8="All","*",$D$8))+COUNTIFS(Commitments!$L$9:$L$128,D32,Commitments!$E$9:$E$128,"&lt;&gt;",Commitments!$J$9:$J$128,"&lt;&gt;Cancelled",Commitments!$C$9:$C$128,IF($D$8="All","*",$D$8)))=0,"","Promises: "&amp;(COUNTIFS(Procurement!$W$9:$W$68,D32,Procurement!$C$9:$C$68,"&lt;&gt;",Procurement!$AC$9:$AC$68,"&lt;&gt;Cancelled",Procurement!$B$9:$B$68,IF($D$8="All","*",$D$8))+COUNTIFS(Commitments!$L$9:$L$128,D32,Commitments!$E$9:$E$128,"&lt;&gt;",Commitments!$J$9:$J$128,"&lt;&gt;Cancelled",Commitments!$C$9:$C$128,IF($D$8="All","*",$D$8))))</f>
      </c>
      <c r="E38" s="10" t="str">
        <f>IF((COUNTIFS(Procurement!$W$9:$W$68,E32,Procurement!$C$9:$C$68,"&lt;&gt;",Procurement!$AC$9:$AC$68,"&lt;&gt;Cancelled",Procurement!$B$9:$B$68,IF($D$8="All","*",$D$8))+COUNTIFS(Commitments!$L$9:$L$128,E32,Commitments!$E$9:$E$128,"&lt;&gt;",Commitments!$J$9:$J$128,"&lt;&gt;Cancelled",Commitments!$C$9:$C$128,IF($D$8="All","*",$D$8)))=0,"","Promises: "&amp;(COUNTIFS(Procurement!$W$9:$W$68,E32,Procurement!$C$9:$C$68,"&lt;&gt;",Procurement!$AC$9:$AC$68,"&lt;&gt;Cancelled",Procurement!$B$9:$B$68,IF($D$8="All","*",$D$8))+COUNTIFS(Commitments!$L$9:$L$128,E32,Commitments!$E$9:$E$128,"&lt;&gt;",Commitments!$J$9:$J$128,"&lt;&gt;Cancelled",Commitments!$C$9:$C$128,IF($D$8="All","*",$D$8))))</f>
        <v>Promises: 1</v>
      </c>
      <c r="F38" s="10" t="str">
        <f>IF((COUNTIFS(Procurement!$W$9:$W$68,F32,Procurement!$C$9:$C$68,"&lt;&gt;",Procurement!$AC$9:$AC$68,"&lt;&gt;Cancelled",Procurement!$B$9:$B$68,IF($D$8="All","*",$D$8))+COUNTIFS(Commitments!$L$9:$L$128,F32,Commitments!$E$9:$E$128,"&lt;&gt;",Commitments!$J$9:$J$128,"&lt;&gt;Cancelled",Commitments!$C$9:$C$128,IF($D$8="All","*",$D$8)))=0,"","Promises: "&amp;(COUNTIFS(Procurement!$W$9:$W$68,F32,Procurement!$C$9:$C$68,"&lt;&gt;",Procurement!$AC$9:$AC$68,"&lt;&gt;Cancelled",Procurement!$B$9:$B$68,IF($D$8="All","*",$D$8))+COUNTIFS(Commitments!$L$9:$L$128,F32,Commitments!$E$9:$E$128,"&lt;&gt;",Commitments!$J$9:$J$128,"&lt;&gt;Cancelled",Commitments!$C$9:$C$128,IF($D$8="All","*",$D$8))))</f>
      </c>
      <c r="G38" s="10" t="str">
        <f>IF((COUNTIFS(Procurement!$W$9:$W$68,G32,Procurement!$C$9:$C$68,"&lt;&gt;",Procurement!$AC$9:$AC$68,"&lt;&gt;Cancelled",Procurement!$B$9:$B$68,IF($D$8="All","*",$D$8))+COUNTIFS(Commitments!$L$9:$L$128,G32,Commitments!$E$9:$E$128,"&lt;&gt;",Commitments!$J$9:$J$128,"&lt;&gt;Cancelled",Commitments!$C$9:$C$128,IF($D$8="All","*",$D$8)))=0,"","Promises: "&amp;(COUNTIFS(Procurement!$W$9:$W$68,G32,Procurement!$C$9:$C$68,"&lt;&gt;",Procurement!$AC$9:$AC$68,"&lt;&gt;Cancelled",Procurement!$B$9:$B$68,IF($D$8="All","*",$D$8))+COUNTIFS(Commitments!$L$9:$L$128,G32,Commitments!$E$9:$E$128,"&lt;&gt;",Commitments!$J$9:$J$128,"&lt;&gt;Cancelled",Commitments!$C$9:$C$128,IF($D$8="All","*",$D$8))))</f>
      </c>
      <c r="H38" s="7" t="str">
        <f>IF((COUNTIFS(Procurement!$W$9:$W$68,H32,Procurement!$C$9:$C$68,"&lt;&gt;",Procurement!$AC$9:$AC$68,"&lt;&gt;Cancelled",Procurement!$B$9:$B$68,IF($D$8="All","*",$D$8))+COUNTIFS(Commitments!$L$9:$L$128,H32,Commitments!$E$9:$E$128,"&lt;&gt;",Commitments!$J$9:$J$128,"&lt;&gt;Cancelled",Commitments!$C$9:$C$128,IF($D$8="All","*",$D$8)))=0,"","Promises: "&amp;(COUNTIFS(Procurement!$W$9:$W$68,H32,Procurement!$C$9:$C$68,"&lt;&gt;",Procurement!$AC$9:$AC$68,"&lt;&gt;Cancelled",Procurement!$B$9:$B$68,IF($D$8="All","*",$D$8))+COUNTIFS(Commitments!$L$9:$L$128,H32,Commitments!$E$9:$E$128,"&lt;&gt;",Commitments!$J$9:$J$128,"&lt;&gt;Cancelled",Commitments!$C$9:$C$128,IF($D$8="All","*",$D$8))))</f>
      </c>
      <c r="I38" s="7" t="str">
        <f>IF((COUNTIFS(Procurement!$W$9:$W$68,I32,Procurement!$C$9:$C$68,"&lt;&gt;",Procurement!$AC$9:$AC$68,"&lt;&gt;Cancelled",Procurement!$B$9:$B$68,IF($D$8="All","*",$D$8))+COUNTIFS(Commitments!$L$9:$L$128,I32,Commitments!$E$9:$E$128,"&lt;&gt;",Commitments!$J$9:$J$128,"&lt;&gt;Cancelled",Commitments!$C$9:$C$128,IF($D$8="All","*",$D$8)))=0,"","Promises: "&amp;(COUNTIFS(Procurement!$W$9:$W$68,I32,Procurement!$C$9:$C$68,"&lt;&gt;",Procurement!$AC$9:$AC$68,"&lt;&gt;Cancelled",Procurement!$B$9:$B$68,IF($D$8="All","*",$D$8))+COUNTIFS(Commitments!$L$9:$L$128,I32,Commitments!$E$9:$E$128,"&lt;&gt;",Commitments!$J$9:$J$128,"&lt;&gt;Cancelled",Commitments!$C$9:$C$128,IF($D$8="All","*",$D$8))))</f>
      </c>
      <c r="J38" s="95"/>
      <c r="K38" s="94"/>
    </row>
    <row r="39" ht="10" customHeight="1">
      <c r="A39" s="93"/>
      <c r="B39" s="1"/>
      <c r="C39" s="11"/>
      <c r="D39" s="11"/>
      <c r="E39" s="11"/>
      <c r="F39" s="11"/>
      <c r="G39" s="11"/>
      <c r="H39" s="8"/>
      <c r="I39" s="8"/>
      <c r="J39" s="95"/>
      <c r="K39" s="94"/>
    </row>
    <row r="40" ht="26" customHeight="1">
      <c r="A40" s="93"/>
      <c r="B40" s="1"/>
      <c r="C40" s="9" t="n">
        <f>DATE($D$6,$F$6,1)-WEEKDAY(DATE($D$6,$F$6,1),2)+1+21</f>
        <v>46314</v>
      </c>
      <c r="D40" s="9" t="n">
        <f>DATE($D$6,$F$6,1)-WEEKDAY(DATE($D$6,$F$6,1),2)+1+22</f>
        <v>46315</v>
      </c>
      <c r="E40" s="9" t="n">
        <f>DATE($D$6,$F$6,1)-WEEKDAY(DATE($D$6,$F$6,1),2)+1+23</f>
        <v>46316</v>
      </c>
      <c r="F40" s="9" t="n">
        <f>DATE($D$6,$F$6,1)-WEEKDAY(DATE($D$6,$F$6,1),2)+1+24</f>
        <v>46317</v>
      </c>
      <c r="G40" s="9" t="n">
        <f>DATE($D$6,$F$6,1)-WEEKDAY(DATE($D$6,$F$6,1),2)+1+25</f>
        <v>46318</v>
      </c>
      <c r="H40" s="6" t="n">
        <f>DATE($D$6,$F$6,1)-WEEKDAY(DATE($D$6,$F$6,1),2)+1+26</f>
        <v>46319</v>
      </c>
      <c r="I40" s="6" t="n">
        <f>DATE($D$6,$F$6,1)-WEEKDAY(DATE($D$6,$F$6,1),2)+1+27</f>
        <v>46320</v>
      </c>
      <c r="J40" s="95"/>
      <c r="K40" s="94"/>
    </row>
    <row r="41" ht="23" customHeight="1">
      <c r="A41" s="93"/>
      <c r="B41" s="1"/>
      <c r="C41" s="10" t="str">
        <f>IF((COUNTIFS(Procurement!$P$9:$P$68,C40,Procurement!$C$9:$C$68,"&lt;&gt;",Procurement!$AC$9:$AC$68,"&lt;&gt;Cancelled",Procurement!$B$9:$B$68,IF($D$8="All","*",$D$8))+COUNTIFS(Procurement!$O$9:$O$68,C40,Procurement!$C$9:$C$68,"&lt;&gt;",Procurement!$AC$9:$AC$68,"&lt;&gt;Cancelled",Procurement!$B$9:$B$68,IF($D$8="All","*",$D$8)))=0,"","Tender: "&amp;(COUNTIFS(Procurement!$P$9:$P$68,C40,Procurement!$C$9:$C$68,"&lt;&gt;",Procurement!$AC$9:$AC$68,"&lt;&gt;Cancelled",Procurement!$B$9:$B$68,IF($D$8="All","*",$D$8))+COUNTIFS(Procurement!$O$9:$O$68,C40,Procurement!$C$9:$C$68,"&lt;&gt;",Procurement!$AC$9:$AC$68,"&lt;&gt;Cancelled",Procurement!$B$9:$B$68,IF($D$8="All","*",$D$8))))</f>
      </c>
      <c r="D41" s="10" t="str">
        <f>IF((COUNTIFS(Procurement!$P$9:$P$68,D40,Procurement!$C$9:$C$68,"&lt;&gt;",Procurement!$AC$9:$AC$68,"&lt;&gt;Cancelled",Procurement!$B$9:$B$68,IF($D$8="All","*",$D$8))+COUNTIFS(Procurement!$O$9:$O$68,D40,Procurement!$C$9:$C$68,"&lt;&gt;",Procurement!$AC$9:$AC$68,"&lt;&gt;Cancelled",Procurement!$B$9:$B$68,IF($D$8="All","*",$D$8)))=0,"","Tender: "&amp;(COUNTIFS(Procurement!$P$9:$P$68,D40,Procurement!$C$9:$C$68,"&lt;&gt;",Procurement!$AC$9:$AC$68,"&lt;&gt;Cancelled",Procurement!$B$9:$B$68,IF($D$8="All","*",$D$8))+COUNTIFS(Procurement!$O$9:$O$68,D40,Procurement!$C$9:$C$68,"&lt;&gt;",Procurement!$AC$9:$AC$68,"&lt;&gt;Cancelled",Procurement!$B$9:$B$68,IF($D$8="All","*",$D$8))))</f>
      </c>
      <c r="E41" s="10" t="str">
        <f>IF((COUNTIFS(Procurement!$P$9:$P$68,E40,Procurement!$C$9:$C$68,"&lt;&gt;",Procurement!$AC$9:$AC$68,"&lt;&gt;Cancelled",Procurement!$B$9:$B$68,IF($D$8="All","*",$D$8))+COUNTIFS(Procurement!$O$9:$O$68,E40,Procurement!$C$9:$C$68,"&lt;&gt;",Procurement!$AC$9:$AC$68,"&lt;&gt;Cancelled",Procurement!$B$9:$B$68,IF($D$8="All","*",$D$8)))=0,"","Tender: "&amp;(COUNTIFS(Procurement!$P$9:$P$68,E40,Procurement!$C$9:$C$68,"&lt;&gt;",Procurement!$AC$9:$AC$68,"&lt;&gt;Cancelled",Procurement!$B$9:$B$68,IF($D$8="All","*",$D$8))+COUNTIFS(Procurement!$O$9:$O$68,E40,Procurement!$C$9:$C$68,"&lt;&gt;",Procurement!$AC$9:$AC$68,"&lt;&gt;Cancelled",Procurement!$B$9:$B$68,IF($D$8="All","*",$D$8))))</f>
      </c>
      <c r="F41" s="10" t="str">
        <f>IF((COUNTIFS(Procurement!$P$9:$P$68,F40,Procurement!$C$9:$C$68,"&lt;&gt;",Procurement!$AC$9:$AC$68,"&lt;&gt;Cancelled",Procurement!$B$9:$B$68,IF($D$8="All","*",$D$8))+COUNTIFS(Procurement!$O$9:$O$68,F40,Procurement!$C$9:$C$68,"&lt;&gt;",Procurement!$AC$9:$AC$68,"&lt;&gt;Cancelled",Procurement!$B$9:$B$68,IF($D$8="All","*",$D$8)))=0,"","Tender: "&amp;(COUNTIFS(Procurement!$P$9:$P$68,F40,Procurement!$C$9:$C$68,"&lt;&gt;",Procurement!$AC$9:$AC$68,"&lt;&gt;Cancelled",Procurement!$B$9:$B$68,IF($D$8="All","*",$D$8))+COUNTIFS(Procurement!$O$9:$O$68,F40,Procurement!$C$9:$C$68,"&lt;&gt;",Procurement!$AC$9:$AC$68,"&lt;&gt;Cancelled",Procurement!$B$9:$B$68,IF($D$8="All","*",$D$8))))</f>
      </c>
      <c r="G41" s="10" t="str">
        <f>IF((COUNTIFS(Procurement!$P$9:$P$68,G40,Procurement!$C$9:$C$68,"&lt;&gt;",Procurement!$AC$9:$AC$68,"&lt;&gt;Cancelled",Procurement!$B$9:$B$68,IF($D$8="All","*",$D$8))+COUNTIFS(Procurement!$O$9:$O$68,G40,Procurement!$C$9:$C$68,"&lt;&gt;",Procurement!$AC$9:$AC$68,"&lt;&gt;Cancelled",Procurement!$B$9:$B$68,IF($D$8="All","*",$D$8)))=0,"","Tender: "&amp;(COUNTIFS(Procurement!$P$9:$P$68,G40,Procurement!$C$9:$C$68,"&lt;&gt;",Procurement!$AC$9:$AC$68,"&lt;&gt;Cancelled",Procurement!$B$9:$B$68,IF($D$8="All","*",$D$8))+COUNTIFS(Procurement!$O$9:$O$68,G40,Procurement!$C$9:$C$68,"&lt;&gt;",Procurement!$AC$9:$AC$68,"&lt;&gt;Cancelled",Procurement!$B$9:$B$68,IF($D$8="All","*",$D$8))))</f>
      </c>
      <c r="H41" s="7" t="str">
        <f>IF((COUNTIFS(Procurement!$P$9:$P$68,H40,Procurement!$C$9:$C$68,"&lt;&gt;",Procurement!$AC$9:$AC$68,"&lt;&gt;Cancelled",Procurement!$B$9:$B$68,IF($D$8="All","*",$D$8))+COUNTIFS(Procurement!$O$9:$O$68,H40,Procurement!$C$9:$C$68,"&lt;&gt;",Procurement!$AC$9:$AC$68,"&lt;&gt;Cancelled",Procurement!$B$9:$B$68,IF($D$8="All","*",$D$8)))=0,"","Tender: "&amp;(COUNTIFS(Procurement!$P$9:$P$68,H40,Procurement!$C$9:$C$68,"&lt;&gt;",Procurement!$AC$9:$AC$68,"&lt;&gt;Cancelled",Procurement!$B$9:$B$68,IF($D$8="All","*",$D$8))+COUNTIFS(Procurement!$O$9:$O$68,H40,Procurement!$C$9:$C$68,"&lt;&gt;",Procurement!$AC$9:$AC$68,"&lt;&gt;Cancelled",Procurement!$B$9:$B$68,IF($D$8="All","*",$D$8))))</f>
      </c>
      <c r="I41" s="7" t="str">
        <f>IF((COUNTIFS(Procurement!$P$9:$P$68,I40,Procurement!$C$9:$C$68,"&lt;&gt;",Procurement!$AC$9:$AC$68,"&lt;&gt;Cancelled",Procurement!$B$9:$B$68,IF($D$8="All","*",$D$8))+COUNTIFS(Procurement!$O$9:$O$68,I40,Procurement!$C$9:$C$68,"&lt;&gt;",Procurement!$AC$9:$AC$68,"&lt;&gt;Cancelled",Procurement!$B$9:$B$68,IF($D$8="All","*",$D$8)))=0,"","Tender: "&amp;(COUNTIFS(Procurement!$P$9:$P$68,I40,Procurement!$C$9:$C$68,"&lt;&gt;",Procurement!$AC$9:$AC$68,"&lt;&gt;Cancelled",Procurement!$B$9:$B$68,IF($D$8="All","*",$D$8))+COUNTIFS(Procurement!$O$9:$O$68,I40,Procurement!$C$9:$C$68,"&lt;&gt;",Procurement!$AC$9:$AC$68,"&lt;&gt;Cancelled",Procurement!$B$9:$B$68,IF($D$8="All","*",$D$8))))</f>
      </c>
      <c r="J41" s="95"/>
      <c r="K41" s="94"/>
    </row>
    <row r="42" ht="23" customHeight="1">
      <c r="A42" s="93"/>
      <c r="B42" s="1"/>
      <c r="C42" s="10" t="str">
        <f>IF((COUNTIFS(Procurement!$N$9:$N$68,C40,Procurement!$C$9:$C$68,"&lt;&gt;",Procurement!$AC$9:$AC$68,"&lt;&gt;Cancelled",Procurement!$B$9:$B$68,IF($D$8="All","*",$D$8)))=0,"","Evaluation: "&amp;(COUNTIFS(Procurement!$N$9:$N$68,C40,Procurement!$C$9:$C$68,"&lt;&gt;",Procurement!$AC$9:$AC$68,"&lt;&gt;Cancelled",Procurement!$B$9:$B$68,IF($D$8="All","*",$D$8))))</f>
        <v>Evaluation: 1</v>
      </c>
      <c r="D42" s="10" t="str">
        <f>IF((COUNTIFS(Procurement!$N$9:$N$68,D40,Procurement!$C$9:$C$68,"&lt;&gt;",Procurement!$AC$9:$AC$68,"&lt;&gt;Cancelled",Procurement!$B$9:$B$68,IF($D$8="All","*",$D$8)))=0,"","Evaluation: "&amp;(COUNTIFS(Procurement!$N$9:$N$68,D40,Procurement!$C$9:$C$68,"&lt;&gt;",Procurement!$AC$9:$AC$68,"&lt;&gt;Cancelled",Procurement!$B$9:$B$68,IF($D$8="All","*",$D$8))))</f>
      </c>
      <c r="E42" s="10" t="str">
        <f>IF((COUNTIFS(Procurement!$N$9:$N$68,E40,Procurement!$C$9:$C$68,"&lt;&gt;",Procurement!$AC$9:$AC$68,"&lt;&gt;Cancelled",Procurement!$B$9:$B$68,IF($D$8="All","*",$D$8)))=0,"","Evaluation: "&amp;(COUNTIFS(Procurement!$N$9:$N$68,E40,Procurement!$C$9:$C$68,"&lt;&gt;",Procurement!$AC$9:$AC$68,"&lt;&gt;Cancelled",Procurement!$B$9:$B$68,IF($D$8="All","*",$D$8))))</f>
      </c>
      <c r="F42" s="10" t="str">
        <f>IF((COUNTIFS(Procurement!$N$9:$N$68,F40,Procurement!$C$9:$C$68,"&lt;&gt;",Procurement!$AC$9:$AC$68,"&lt;&gt;Cancelled",Procurement!$B$9:$B$68,IF($D$8="All","*",$D$8)))=0,"","Evaluation: "&amp;(COUNTIFS(Procurement!$N$9:$N$68,F40,Procurement!$C$9:$C$68,"&lt;&gt;",Procurement!$AC$9:$AC$68,"&lt;&gt;Cancelled",Procurement!$B$9:$B$68,IF($D$8="All","*",$D$8))))</f>
      </c>
      <c r="G42" s="10" t="str">
        <f>IF((COUNTIFS(Procurement!$N$9:$N$68,G40,Procurement!$C$9:$C$68,"&lt;&gt;",Procurement!$AC$9:$AC$68,"&lt;&gt;Cancelled",Procurement!$B$9:$B$68,IF($D$8="All","*",$D$8)))=0,"","Evaluation: "&amp;(COUNTIFS(Procurement!$N$9:$N$68,G40,Procurement!$C$9:$C$68,"&lt;&gt;",Procurement!$AC$9:$AC$68,"&lt;&gt;Cancelled",Procurement!$B$9:$B$68,IF($D$8="All","*",$D$8))))</f>
      </c>
      <c r="H42" s="7" t="str">
        <f>IF((COUNTIFS(Procurement!$N$9:$N$68,H40,Procurement!$C$9:$C$68,"&lt;&gt;",Procurement!$AC$9:$AC$68,"&lt;&gt;Cancelled",Procurement!$B$9:$B$68,IF($D$8="All","*",$D$8)))=0,"","Evaluation: "&amp;(COUNTIFS(Procurement!$N$9:$N$68,H40,Procurement!$C$9:$C$68,"&lt;&gt;",Procurement!$AC$9:$AC$68,"&lt;&gt;Cancelled",Procurement!$B$9:$B$68,IF($D$8="All","*",$D$8))))</f>
      </c>
      <c r="I42" s="7" t="str">
        <f>IF((COUNTIFS(Procurement!$N$9:$N$68,I40,Procurement!$C$9:$C$68,"&lt;&gt;",Procurement!$AC$9:$AC$68,"&lt;&gt;Cancelled",Procurement!$B$9:$B$68,IF($D$8="All","*",$D$8)))=0,"","Evaluation: "&amp;(COUNTIFS(Procurement!$N$9:$N$68,I40,Procurement!$C$9:$C$68,"&lt;&gt;",Procurement!$AC$9:$AC$68,"&lt;&gt;Cancelled",Procurement!$B$9:$B$68,IF($D$8="All","*",$D$8))))</f>
      </c>
      <c r="J42" s="95"/>
      <c r="K42" s="94"/>
    </row>
    <row r="43" ht="23" customHeight="1">
      <c r="A43" s="93"/>
      <c r="B43" s="1"/>
      <c r="C43" s="10" t="str">
        <f>IF((COUNTIFS(Procurement!$M$9:$M$68,C40,Procurement!$C$9:$C$68,"&lt;&gt;",Procurement!$AC$9:$AC$68,"&lt;&gt;Cancelled",Procurement!$B$9:$B$68,IF($D$8="All","*",$D$8)))=0,"","Award / order: "&amp;(COUNTIFS(Procurement!$M$9:$M$68,C40,Procurement!$C$9:$C$68,"&lt;&gt;",Procurement!$AC$9:$AC$68,"&lt;&gt;Cancelled",Procurement!$B$9:$B$68,IF($D$8="All","*",$D$8))))</f>
      </c>
      <c r="D43" s="10" t="str">
        <f>IF((COUNTIFS(Procurement!$M$9:$M$68,D40,Procurement!$C$9:$C$68,"&lt;&gt;",Procurement!$AC$9:$AC$68,"&lt;&gt;Cancelled",Procurement!$B$9:$B$68,IF($D$8="All","*",$D$8)))=0,"","Award / order: "&amp;(COUNTIFS(Procurement!$M$9:$M$68,D40,Procurement!$C$9:$C$68,"&lt;&gt;",Procurement!$AC$9:$AC$68,"&lt;&gt;Cancelled",Procurement!$B$9:$B$68,IF($D$8="All","*",$D$8))))</f>
      </c>
      <c r="E43" s="10" t="str">
        <f>IF((COUNTIFS(Procurement!$M$9:$M$68,E40,Procurement!$C$9:$C$68,"&lt;&gt;",Procurement!$AC$9:$AC$68,"&lt;&gt;Cancelled",Procurement!$B$9:$B$68,IF($D$8="All","*",$D$8)))=0,"","Award / order: "&amp;(COUNTIFS(Procurement!$M$9:$M$68,E40,Procurement!$C$9:$C$68,"&lt;&gt;",Procurement!$AC$9:$AC$68,"&lt;&gt;Cancelled",Procurement!$B$9:$B$68,IF($D$8="All","*",$D$8))))</f>
      </c>
      <c r="F43" s="10" t="str">
        <f>IF((COUNTIFS(Procurement!$M$9:$M$68,F40,Procurement!$C$9:$C$68,"&lt;&gt;",Procurement!$AC$9:$AC$68,"&lt;&gt;Cancelled",Procurement!$B$9:$B$68,IF($D$8="All","*",$D$8)))=0,"","Award / order: "&amp;(COUNTIFS(Procurement!$M$9:$M$68,F40,Procurement!$C$9:$C$68,"&lt;&gt;",Procurement!$AC$9:$AC$68,"&lt;&gt;Cancelled",Procurement!$B$9:$B$68,IF($D$8="All","*",$D$8))))</f>
        <v>Award / order: 1</v>
      </c>
      <c r="G43" s="10" t="str">
        <f>IF((COUNTIFS(Procurement!$M$9:$M$68,G40,Procurement!$C$9:$C$68,"&lt;&gt;",Procurement!$AC$9:$AC$68,"&lt;&gt;Cancelled",Procurement!$B$9:$B$68,IF($D$8="All","*",$D$8)))=0,"","Award / order: "&amp;(COUNTIFS(Procurement!$M$9:$M$68,G40,Procurement!$C$9:$C$68,"&lt;&gt;",Procurement!$AC$9:$AC$68,"&lt;&gt;Cancelled",Procurement!$B$9:$B$68,IF($D$8="All","*",$D$8))))</f>
      </c>
      <c r="H43" s="7" t="str">
        <f>IF((COUNTIFS(Procurement!$M$9:$M$68,H40,Procurement!$C$9:$C$68,"&lt;&gt;",Procurement!$AC$9:$AC$68,"&lt;&gt;Cancelled",Procurement!$B$9:$B$68,IF($D$8="All","*",$D$8)))=0,"","Award / order: "&amp;(COUNTIFS(Procurement!$M$9:$M$68,H40,Procurement!$C$9:$C$68,"&lt;&gt;",Procurement!$AC$9:$AC$68,"&lt;&gt;Cancelled",Procurement!$B$9:$B$68,IF($D$8="All","*",$D$8))))</f>
      </c>
      <c r="I43" s="7" t="str">
        <f>IF((COUNTIFS(Procurement!$M$9:$M$68,I40,Procurement!$C$9:$C$68,"&lt;&gt;",Procurement!$AC$9:$AC$68,"&lt;&gt;Cancelled",Procurement!$B$9:$B$68,IF($D$8="All","*",$D$8)))=0,"","Award / order: "&amp;(COUNTIFS(Procurement!$M$9:$M$68,I40,Procurement!$C$9:$C$68,"&lt;&gt;",Procurement!$AC$9:$AC$68,"&lt;&gt;Cancelled",Procurement!$B$9:$B$68,IF($D$8="All","*",$D$8))))</f>
      </c>
      <c r="J43" s="95"/>
      <c r="K43" s="94"/>
    </row>
    <row r="44" ht="23" customHeight="1">
      <c r="A44" s="93"/>
      <c r="B44" s="1"/>
      <c r="C44" s="10" t="str">
        <f>IF((COUNTIFS(Procurement!$L$9:$L$68,C40,Procurement!$C$9:$C$68,"&lt;&gt;",Procurement!$AC$9:$AC$68,"&lt;&gt;Cancelled",Procurement!$B$9:$B$68,IF($D$8="All","*",$D$8)))=0,"","Delivery required: "&amp;(COUNTIFS(Procurement!$L$9:$L$68,C40,Procurement!$C$9:$C$68,"&lt;&gt;",Procurement!$AC$9:$AC$68,"&lt;&gt;Cancelled",Procurement!$B$9:$B$68,IF($D$8="All","*",$D$8))))</f>
      </c>
      <c r="D44" s="10" t="str">
        <f>IF((COUNTIFS(Procurement!$L$9:$L$68,D40,Procurement!$C$9:$C$68,"&lt;&gt;",Procurement!$AC$9:$AC$68,"&lt;&gt;Cancelled",Procurement!$B$9:$B$68,IF($D$8="All","*",$D$8)))=0,"","Delivery required: "&amp;(COUNTIFS(Procurement!$L$9:$L$68,D40,Procurement!$C$9:$C$68,"&lt;&gt;",Procurement!$AC$9:$AC$68,"&lt;&gt;Cancelled",Procurement!$B$9:$B$68,IF($D$8="All","*",$D$8))))</f>
      </c>
      <c r="E44" s="10" t="str">
        <f>IF((COUNTIFS(Procurement!$L$9:$L$68,E40,Procurement!$C$9:$C$68,"&lt;&gt;",Procurement!$AC$9:$AC$68,"&lt;&gt;Cancelled",Procurement!$B$9:$B$68,IF($D$8="All","*",$D$8)))=0,"","Delivery required: "&amp;(COUNTIFS(Procurement!$L$9:$L$68,E40,Procurement!$C$9:$C$68,"&lt;&gt;",Procurement!$AC$9:$AC$68,"&lt;&gt;Cancelled",Procurement!$B$9:$B$68,IF($D$8="All","*",$D$8))))</f>
      </c>
      <c r="F44" s="10" t="str">
        <f>IF((COUNTIFS(Procurement!$L$9:$L$68,F40,Procurement!$C$9:$C$68,"&lt;&gt;",Procurement!$AC$9:$AC$68,"&lt;&gt;Cancelled",Procurement!$B$9:$B$68,IF($D$8="All","*",$D$8)))=0,"","Delivery required: "&amp;(COUNTIFS(Procurement!$L$9:$L$68,F40,Procurement!$C$9:$C$68,"&lt;&gt;",Procurement!$AC$9:$AC$68,"&lt;&gt;Cancelled",Procurement!$B$9:$B$68,IF($D$8="All","*",$D$8))))</f>
      </c>
      <c r="G44" s="10" t="str">
        <f>IF((COUNTIFS(Procurement!$L$9:$L$68,G40,Procurement!$C$9:$C$68,"&lt;&gt;",Procurement!$AC$9:$AC$68,"&lt;&gt;Cancelled",Procurement!$B$9:$B$68,IF($D$8="All","*",$D$8)))=0,"","Delivery required: "&amp;(COUNTIFS(Procurement!$L$9:$L$68,G40,Procurement!$C$9:$C$68,"&lt;&gt;",Procurement!$AC$9:$AC$68,"&lt;&gt;Cancelled",Procurement!$B$9:$B$68,IF($D$8="All","*",$D$8))))</f>
      </c>
      <c r="H44" s="7" t="str">
        <f>IF((COUNTIFS(Procurement!$L$9:$L$68,H40,Procurement!$C$9:$C$68,"&lt;&gt;",Procurement!$AC$9:$AC$68,"&lt;&gt;Cancelled",Procurement!$B$9:$B$68,IF($D$8="All","*",$D$8)))=0,"","Delivery required: "&amp;(COUNTIFS(Procurement!$L$9:$L$68,H40,Procurement!$C$9:$C$68,"&lt;&gt;",Procurement!$AC$9:$AC$68,"&lt;&gt;Cancelled",Procurement!$B$9:$B$68,IF($D$8="All","*",$D$8))))</f>
      </c>
      <c r="I44" s="7" t="str">
        <f>IF((COUNTIFS(Procurement!$L$9:$L$68,I40,Procurement!$C$9:$C$68,"&lt;&gt;",Procurement!$AC$9:$AC$68,"&lt;&gt;Cancelled",Procurement!$B$9:$B$68,IF($D$8="All","*",$D$8)))=0,"","Delivery required: "&amp;(COUNTIFS(Procurement!$L$9:$L$68,I40,Procurement!$C$9:$C$68,"&lt;&gt;",Procurement!$AC$9:$AC$68,"&lt;&gt;Cancelled",Procurement!$B$9:$B$68,IF($D$8="All","*",$D$8))))</f>
      </c>
      <c r="J44" s="95"/>
      <c r="K44" s="94"/>
    </row>
    <row r="45" ht="23" customHeight="1">
      <c r="A45" s="93"/>
      <c r="B45" s="1"/>
      <c r="C45" s="10" t="str">
        <f>IF((COUNTIFS(Procurement!$F$9:$F$68,C40,Procurement!$C$9:$C$68,"&lt;&gt;",Procurement!$AC$9:$AC$68,"&lt;&gt;Cancelled",Procurement!$B$9:$B$68,IF($D$8="All","*",$D$8)))=0,"","Inspection: "&amp;(COUNTIFS(Procurement!$F$9:$F$68,C40,Procurement!$C$9:$C$68,"&lt;&gt;",Procurement!$AC$9:$AC$68,"&lt;&gt;Cancelled",Procurement!$B$9:$B$68,IF($D$8="All","*",$D$8))))</f>
      </c>
      <c r="D45" s="10" t="str">
        <f>IF((COUNTIFS(Procurement!$F$9:$F$68,D40,Procurement!$C$9:$C$68,"&lt;&gt;",Procurement!$AC$9:$AC$68,"&lt;&gt;Cancelled",Procurement!$B$9:$B$68,IF($D$8="All","*",$D$8)))=0,"","Inspection: "&amp;(COUNTIFS(Procurement!$F$9:$F$68,D40,Procurement!$C$9:$C$68,"&lt;&gt;",Procurement!$AC$9:$AC$68,"&lt;&gt;Cancelled",Procurement!$B$9:$B$68,IF($D$8="All","*",$D$8))))</f>
      </c>
      <c r="E45" s="10" t="str">
        <f>IF((COUNTIFS(Procurement!$F$9:$F$68,E40,Procurement!$C$9:$C$68,"&lt;&gt;",Procurement!$AC$9:$AC$68,"&lt;&gt;Cancelled",Procurement!$B$9:$B$68,IF($D$8="All","*",$D$8)))=0,"","Inspection: "&amp;(COUNTIFS(Procurement!$F$9:$F$68,E40,Procurement!$C$9:$C$68,"&lt;&gt;",Procurement!$AC$9:$AC$68,"&lt;&gt;Cancelled",Procurement!$B$9:$B$68,IF($D$8="All","*",$D$8))))</f>
      </c>
      <c r="F45" s="10" t="str">
        <f>IF((COUNTIFS(Procurement!$F$9:$F$68,F40,Procurement!$C$9:$C$68,"&lt;&gt;",Procurement!$AC$9:$AC$68,"&lt;&gt;Cancelled",Procurement!$B$9:$B$68,IF($D$8="All","*",$D$8)))=0,"","Inspection: "&amp;(COUNTIFS(Procurement!$F$9:$F$68,F40,Procurement!$C$9:$C$68,"&lt;&gt;",Procurement!$AC$9:$AC$68,"&lt;&gt;Cancelled",Procurement!$B$9:$B$68,IF($D$8="All","*",$D$8))))</f>
      </c>
      <c r="G45" s="10" t="str">
        <f>IF((COUNTIFS(Procurement!$F$9:$F$68,G40,Procurement!$C$9:$C$68,"&lt;&gt;",Procurement!$AC$9:$AC$68,"&lt;&gt;Cancelled",Procurement!$B$9:$B$68,IF($D$8="All","*",$D$8)))=0,"","Inspection: "&amp;(COUNTIFS(Procurement!$F$9:$F$68,G40,Procurement!$C$9:$C$68,"&lt;&gt;",Procurement!$AC$9:$AC$68,"&lt;&gt;Cancelled",Procurement!$B$9:$B$68,IF($D$8="All","*",$D$8))))</f>
      </c>
      <c r="H45" s="7" t="str">
        <f>IF((COUNTIFS(Procurement!$F$9:$F$68,H40,Procurement!$C$9:$C$68,"&lt;&gt;",Procurement!$AC$9:$AC$68,"&lt;&gt;Cancelled",Procurement!$B$9:$B$68,IF($D$8="All","*",$D$8)))=0,"","Inspection: "&amp;(COUNTIFS(Procurement!$F$9:$F$68,H40,Procurement!$C$9:$C$68,"&lt;&gt;",Procurement!$AC$9:$AC$68,"&lt;&gt;Cancelled",Procurement!$B$9:$B$68,IF($D$8="All","*",$D$8))))</f>
      </c>
      <c r="I45" s="7" t="str">
        <f>IF((COUNTIFS(Procurement!$F$9:$F$68,I40,Procurement!$C$9:$C$68,"&lt;&gt;",Procurement!$AC$9:$AC$68,"&lt;&gt;Cancelled",Procurement!$B$9:$B$68,IF($D$8="All","*",$D$8)))=0,"","Inspection: "&amp;(COUNTIFS(Procurement!$F$9:$F$68,I40,Procurement!$C$9:$C$68,"&lt;&gt;",Procurement!$AC$9:$AC$68,"&lt;&gt;Cancelled",Procurement!$B$9:$B$68,IF($D$8="All","*",$D$8))))</f>
      </c>
      <c r="J45" s="95"/>
      <c r="K45" s="94"/>
    </row>
    <row r="46" ht="23" customHeight="1">
      <c r="A46" s="93"/>
      <c r="B46" s="1"/>
      <c r="C46" s="10" t="str">
        <f>IF((COUNTIFS(Procurement!$W$9:$W$68,C40,Procurement!$C$9:$C$68,"&lt;&gt;",Procurement!$AC$9:$AC$68,"&lt;&gt;Cancelled",Procurement!$B$9:$B$68,IF($D$8="All","*",$D$8))+COUNTIFS(Commitments!$L$9:$L$128,C40,Commitments!$E$9:$E$128,"&lt;&gt;",Commitments!$J$9:$J$128,"&lt;&gt;Cancelled",Commitments!$C$9:$C$128,IF($D$8="All","*",$D$8)))=0,"","Promises: "&amp;(COUNTIFS(Procurement!$W$9:$W$68,C40,Procurement!$C$9:$C$68,"&lt;&gt;",Procurement!$AC$9:$AC$68,"&lt;&gt;Cancelled",Procurement!$B$9:$B$68,IF($D$8="All","*",$D$8))+COUNTIFS(Commitments!$L$9:$L$128,C40,Commitments!$E$9:$E$128,"&lt;&gt;",Commitments!$J$9:$J$128,"&lt;&gt;Cancelled",Commitments!$C$9:$C$128,IF($D$8="All","*",$D$8))))</f>
      </c>
      <c r="D46" s="10" t="str">
        <f>IF((COUNTIFS(Procurement!$W$9:$W$68,D40,Procurement!$C$9:$C$68,"&lt;&gt;",Procurement!$AC$9:$AC$68,"&lt;&gt;Cancelled",Procurement!$B$9:$B$68,IF($D$8="All","*",$D$8))+COUNTIFS(Commitments!$L$9:$L$128,D40,Commitments!$E$9:$E$128,"&lt;&gt;",Commitments!$J$9:$J$128,"&lt;&gt;Cancelled",Commitments!$C$9:$C$128,IF($D$8="All","*",$D$8)))=0,"","Promises: "&amp;(COUNTIFS(Procurement!$W$9:$W$68,D40,Procurement!$C$9:$C$68,"&lt;&gt;",Procurement!$AC$9:$AC$68,"&lt;&gt;Cancelled",Procurement!$B$9:$B$68,IF($D$8="All","*",$D$8))+COUNTIFS(Commitments!$L$9:$L$128,D40,Commitments!$E$9:$E$128,"&lt;&gt;",Commitments!$J$9:$J$128,"&lt;&gt;Cancelled",Commitments!$C$9:$C$128,IF($D$8="All","*",$D$8))))</f>
      </c>
      <c r="E46" s="10" t="str">
        <f>IF((COUNTIFS(Procurement!$W$9:$W$68,E40,Procurement!$C$9:$C$68,"&lt;&gt;",Procurement!$AC$9:$AC$68,"&lt;&gt;Cancelled",Procurement!$B$9:$B$68,IF($D$8="All","*",$D$8))+COUNTIFS(Commitments!$L$9:$L$128,E40,Commitments!$E$9:$E$128,"&lt;&gt;",Commitments!$J$9:$J$128,"&lt;&gt;Cancelled",Commitments!$C$9:$C$128,IF($D$8="All","*",$D$8)))=0,"","Promises: "&amp;(COUNTIFS(Procurement!$W$9:$W$68,E40,Procurement!$C$9:$C$68,"&lt;&gt;",Procurement!$AC$9:$AC$68,"&lt;&gt;Cancelled",Procurement!$B$9:$B$68,IF($D$8="All","*",$D$8))+COUNTIFS(Commitments!$L$9:$L$128,E40,Commitments!$E$9:$E$128,"&lt;&gt;",Commitments!$J$9:$J$128,"&lt;&gt;Cancelled",Commitments!$C$9:$C$128,IF($D$8="All","*",$D$8))))</f>
      </c>
      <c r="F46" s="10" t="str">
        <f>IF((COUNTIFS(Procurement!$W$9:$W$68,F40,Procurement!$C$9:$C$68,"&lt;&gt;",Procurement!$AC$9:$AC$68,"&lt;&gt;Cancelled",Procurement!$B$9:$B$68,IF($D$8="All","*",$D$8))+COUNTIFS(Commitments!$L$9:$L$128,F40,Commitments!$E$9:$E$128,"&lt;&gt;",Commitments!$J$9:$J$128,"&lt;&gt;Cancelled",Commitments!$C$9:$C$128,IF($D$8="All","*",$D$8)))=0,"","Promises: "&amp;(COUNTIFS(Procurement!$W$9:$W$68,F40,Procurement!$C$9:$C$68,"&lt;&gt;",Procurement!$AC$9:$AC$68,"&lt;&gt;Cancelled",Procurement!$B$9:$B$68,IF($D$8="All","*",$D$8))+COUNTIFS(Commitments!$L$9:$L$128,F40,Commitments!$E$9:$E$128,"&lt;&gt;",Commitments!$J$9:$J$128,"&lt;&gt;Cancelled",Commitments!$C$9:$C$128,IF($D$8="All","*",$D$8))))</f>
      </c>
      <c r="G46" s="10" t="str">
        <f>IF((COUNTIFS(Procurement!$W$9:$W$68,G40,Procurement!$C$9:$C$68,"&lt;&gt;",Procurement!$AC$9:$AC$68,"&lt;&gt;Cancelled",Procurement!$B$9:$B$68,IF($D$8="All","*",$D$8))+COUNTIFS(Commitments!$L$9:$L$128,G40,Commitments!$E$9:$E$128,"&lt;&gt;",Commitments!$J$9:$J$128,"&lt;&gt;Cancelled",Commitments!$C$9:$C$128,IF($D$8="All","*",$D$8)))=0,"","Promises: "&amp;(COUNTIFS(Procurement!$W$9:$W$68,G40,Procurement!$C$9:$C$68,"&lt;&gt;",Procurement!$AC$9:$AC$68,"&lt;&gt;Cancelled",Procurement!$B$9:$B$68,IF($D$8="All","*",$D$8))+COUNTIFS(Commitments!$L$9:$L$128,G40,Commitments!$E$9:$E$128,"&lt;&gt;",Commitments!$J$9:$J$128,"&lt;&gt;Cancelled",Commitments!$C$9:$C$128,IF($D$8="All","*",$D$8))))</f>
      </c>
      <c r="H46" s="7" t="str">
        <f>IF((COUNTIFS(Procurement!$W$9:$W$68,H40,Procurement!$C$9:$C$68,"&lt;&gt;",Procurement!$AC$9:$AC$68,"&lt;&gt;Cancelled",Procurement!$B$9:$B$68,IF($D$8="All","*",$D$8))+COUNTIFS(Commitments!$L$9:$L$128,H40,Commitments!$E$9:$E$128,"&lt;&gt;",Commitments!$J$9:$J$128,"&lt;&gt;Cancelled",Commitments!$C$9:$C$128,IF($D$8="All","*",$D$8)))=0,"","Promises: "&amp;(COUNTIFS(Procurement!$W$9:$W$68,H40,Procurement!$C$9:$C$68,"&lt;&gt;",Procurement!$AC$9:$AC$68,"&lt;&gt;Cancelled",Procurement!$B$9:$B$68,IF($D$8="All","*",$D$8))+COUNTIFS(Commitments!$L$9:$L$128,H40,Commitments!$E$9:$E$128,"&lt;&gt;",Commitments!$J$9:$J$128,"&lt;&gt;Cancelled",Commitments!$C$9:$C$128,IF($D$8="All","*",$D$8))))</f>
      </c>
      <c r="I46" s="7" t="str">
        <f>IF((COUNTIFS(Procurement!$W$9:$W$68,I40,Procurement!$C$9:$C$68,"&lt;&gt;",Procurement!$AC$9:$AC$68,"&lt;&gt;Cancelled",Procurement!$B$9:$B$68,IF($D$8="All","*",$D$8))+COUNTIFS(Commitments!$L$9:$L$128,I40,Commitments!$E$9:$E$128,"&lt;&gt;",Commitments!$J$9:$J$128,"&lt;&gt;Cancelled",Commitments!$C$9:$C$128,IF($D$8="All","*",$D$8)))=0,"","Promises: "&amp;(COUNTIFS(Procurement!$W$9:$W$68,I40,Procurement!$C$9:$C$68,"&lt;&gt;",Procurement!$AC$9:$AC$68,"&lt;&gt;Cancelled",Procurement!$B$9:$B$68,IF($D$8="All","*",$D$8))+COUNTIFS(Commitments!$L$9:$L$128,I40,Commitments!$E$9:$E$128,"&lt;&gt;",Commitments!$J$9:$J$128,"&lt;&gt;Cancelled",Commitments!$C$9:$C$128,IF($D$8="All","*",$D$8))))</f>
      </c>
      <c r="J46" s="95"/>
      <c r="K46" s="94"/>
    </row>
    <row r="47" ht="10" customHeight="1">
      <c r="A47" s="93"/>
      <c r="B47" s="1"/>
      <c r="C47" s="11"/>
      <c r="D47" s="11"/>
      <c r="E47" s="11"/>
      <c r="F47" s="11"/>
      <c r="G47" s="11"/>
      <c r="H47" s="8"/>
      <c r="I47" s="8"/>
      <c r="J47" s="95"/>
      <c r="K47" s="94"/>
    </row>
    <row r="48" ht="26" customHeight="1">
      <c r="A48" s="93"/>
      <c r="B48" s="1"/>
      <c r="C48" s="9" t="n">
        <f>DATE($D$6,$F$6,1)-WEEKDAY(DATE($D$6,$F$6,1),2)+1+28</f>
        <v>46321</v>
      </c>
      <c r="D48" s="9" t="n">
        <f>DATE($D$6,$F$6,1)-WEEKDAY(DATE($D$6,$F$6,1),2)+1+29</f>
        <v>46322</v>
      </c>
      <c r="E48" s="9" t="n">
        <f>DATE($D$6,$F$6,1)-WEEKDAY(DATE($D$6,$F$6,1),2)+1+30</f>
        <v>46323</v>
      </c>
      <c r="F48" s="9" t="n">
        <f>DATE($D$6,$F$6,1)-WEEKDAY(DATE($D$6,$F$6,1),2)+1+31</f>
        <v>46324</v>
      </c>
      <c r="G48" s="9" t="n">
        <f>DATE($D$6,$F$6,1)-WEEKDAY(DATE($D$6,$F$6,1),2)+1+32</f>
        <v>46325</v>
      </c>
      <c r="H48" s="6" t="n">
        <f>DATE($D$6,$F$6,1)-WEEKDAY(DATE($D$6,$F$6,1),2)+1+33</f>
        <v>46326</v>
      </c>
      <c r="I48" s="6" t="n">
        <f>DATE($D$6,$F$6,1)-WEEKDAY(DATE($D$6,$F$6,1),2)+1+34</f>
        <v>46327</v>
      </c>
      <c r="J48" s="95"/>
      <c r="K48" s="94"/>
    </row>
    <row r="49" ht="23" customHeight="1">
      <c r="A49" s="93"/>
      <c r="B49" s="1"/>
      <c r="C49" s="10" t="str">
        <f>IF((COUNTIFS(Procurement!$P$9:$P$68,C48,Procurement!$C$9:$C$68,"&lt;&gt;",Procurement!$AC$9:$AC$68,"&lt;&gt;Cancelled",Procurement!$B$9:$B$68,IF($D$8="All","*",$D$8))+COUNTIFS(Procurement!$O$9:$O$68,C48,Procurement!$C$9:$C$68,"&lt;&gt;",Procurement!$AC$9:$AC$68,"&lt;&gt;Cancelled",Procurement!$B$9:$B$68,IF($D$8="All","*",$D$8)))=0,"","Tender: "&amp;(COUNTIFS(Procurement!$P$9:$P$68,C48,Procurement!$C$9:$C$68,"&lt;&gt;",Procurement!$AC$9:$AC$68,"&lt;&gt;Cancelled",Procurement!$B$9:$B$68,IF($D$8="All","*",$D$8))+COUNTIFS(Procurement!$O$9:$O$68,C48,Procurement!$C$9:$C$68,"&lt;&gt;",Procurement!$AC$9:$AC$68,"&lt;&gt;Cancelled",Procurement!$B$9:$B$68,IF($D$8="All","*",$D$8))))</f>
      </c>
      <c r="D49" s="10" t="str">
        <f>IF((COUNTIFS(Procurement!$P$9:$P$68,D48,Procurement!$C$9:$C$68,"&lt;&gt;",Procurement!$AC$9:$AC$68,"&lt;&gt;Cancelled",Procurement!$B$9:$B$68,IF($D$8="All","*",$D$8))+COUNTIFS(Procurement!$O$9:$O$68,D48,Procurement!$C$9:$C$68,"&lt;&gt;",Procurement!$AC$9:$AC$68,"&lt;&gt;Cancelled",Procurement!$B$9:$B$68,IF($D$8="All","*",$D$8)))=0,"","Tender: "&amp;(COUNTIFS(Procurement!$P$9:$P$68,D48,Procurement!$C$9:$C$68,"&lt;&gt;",Procurement!$AC$9:$AC$68,"&lt;&gt;Cancelled",Procurement!$B$9:$B$68,IF($D$8="All","*",$D$8))+COUNTIFS(Procurement!$O$9:$O$68,D48,Procurement!$C$9:$C$68,"&lt;&gt;",Procurement!$AC$9:$AC$68,"&lt;&gt;Cancelled",Procurement!$B$9:$B$68,IF($D$8="All","*",$D$8))))</f>
      </c>
      <c r="E49" s="10" t="str">
        <f>IF((COUNTIFS(Procurement!$P$9:$P$68,E48,Procurement!$C$9:$C$68,"&lt;&gt;",Procurement!$AC$9:$AC$68,"&lt;&gt;Cancelled",Procurement!$B$9:$B$68,IF($D$8="All","*",$D$8))+COUNTIFS(Procurement!$O$9:$O$68,E48,Procurement!$C$9:$C$68,"&lt;&gt;",Procurement!$AC$9:$AC$68,"&lt;&gt;Cancelled",Procurement!$B$9:$B$68,IF($D$8="All","*",$D$8)))=0,"","Tender: "&amp;(COUNTIFS(Procurement!$P$9:$P$68,E48,Procurement!$C$9:$C$68,"&lt;&gt;",Procurement!$AC$9:$AC$68,"&lt;&gt;Cancelled",Procurement!$B$9:$B$68,IF($D$8="All","*",$D$8))+COUNTIFS(Procurement!$O$9:$O$68,E48,Procurement!$C$9:$C$68,"&lt;&gt;",Procurement!$AC$9:$AC$68,"&lt;&gt;Cancelled",Procurement!$B$9:$B$68,IF($D$8="All","*",$D$8))))</f>
      </c>
      <c r="F49" s="10" t="str">
        <f>IF((COUNTIFS(Procurement!$P$9:$P$68,F48,Procurement!$C$9:$C$68,"&lt;&gt;",Procurement!$AC$9:$AC$68,"&lt;&gt;Cancelled",Procurement!$B$9:$B$68,IF($D$8="All","*",$D$8))+COUNTIFS(Procurement!$O$9:$O$68,F48,Procurement!$C$9:$C$68,"&lt;&gt;",Procurement!$AC$9:$AC$68,"&lt;&gt;Cancelled",Procurement!$B$9:$B$68,IF($D$8="All","*",$D$8)))=0,"","Tender: "&amp;(COUNTIFS(Procurement!$P$9:$P$68,F48,Procurement!$C$9:$C$68,"&lt;&gt;",Procurement!$AC$9:$AC$68,"&lt;&gt;Cancelled",Procurement!$B$9:$B$68,IF($D$8="All","*",$D$8))+COUNTIFS(Procurement!$O$9:$O$68,F48,Procurement!$C$9:$C$68,"&lt;&gt;",Procurement!$AC$9:$AC$68,"&lt;&gt;Cancelled",Procurement!$B$9:$B$68,IF($D$8="All","*",$D$8))))</f>
      </c>
      <c r="G49" s="10" t="str">
        <f>IF((COUNTIFS(Procurement!$P$9:$P$68,G48,Procurement!$C$9:$C$68,"&lt;&gt;",Procurement!$AC$9:$AC$68,"&lt;&gt;Cancelled",Procurement!$B$9:$B$68,IF($D$8="All","*",$D$8))+COUNTIFS(Procurement!$O$9:$O$68,G48,Procurement!$C$9:$C$68,"&lt;&gt;",Procurement!$AC$9:$AC$68,"&lt;&gt;Cancelled",Procurement!$B$9:$B$68,IF($D$8="All","*",$D$8)))=0,"","Tender: "&amp;(COUNTIFS(Procurement!$P$9:$P$68,G48,Procurement!$C$9:$C$68,"&lt;&gt;",Procurement!$AC$9:$AC$68,"&lt;&gt;Cancelled",Procurement!$B$9:$B$68,IF($D$8="All","*",$D$8))+COUNTIFS(Procurement!$O$9:$O$68,G48,Procurement!$C$9:$C$68,"&lt;&gt;",Procurement!$AC$9:$AC$68,"&lt;&gt;Cancelled",Procurement!$B$9:$B$68,IF($D$8="All","*",$D$8))))</f>
      </c>
      <c r="H49" s="7" t="str">
        <f>IF((COUNTIFS(Procurement!$P$9:$P$68,H48,Procurement!$C$9:$C$68,"&lt;&gt;",Procurement!$AC$9:$AC$68,"&lt;&gt;Cancelled",Procurement!$B$9:$B$68,IF($D$8="All","*",$D$8))+COUNTIFS(Procurement!$O$9:$O$68,H48,Procurement!$C$9:$C$68,"&lt;&gt;",Procurement!$AC$9:$AC$68,"&lt;&gt;Cancelled",Procurement!$B$9:$B$68,IF($D$8="All","*",$D$8)))=0,"","Tender: "&amp;(COUNTIFS(Procurement!$P$9:$P$68,H48,Procurement!$C$9:$C$68,"&lt;&gt;",Procurement!$AC$9:$AC$68,"&lt;&gt;Cancelled",Procurement!$B$9:$B$68,IF($D$8="All","*",$D$8))+COUNTIFS(Procurement!$O$9:$O$68,H48,Procurement!$C$9:$C$68,"&lt;&gt;",Procurement!$AC$9:$AC$68,"&lt;&gt;Cancelled",Procurement!$B$9:$B$68,IF($D$8="All","*",$D$8))))</f>
      </c>
      <c r="I49" s="7" t="str">
        <f>IF((COUNTIFS(Procurement!$P$9:$P$68,I48,Procurement!$C$9:$C$68,"&lt;&gt;",Procurement!$AC$9:$AC$68,"&lt;&gt;Cancelled",Procurement!$B$9:$B$68,IF($D$8="All","*",$D$8))+COUNTIFS(Procurement!$O$9:$O$68,I48,Procurement!$C$9:$C$68,"&lt;&gt;",Procurement!$AC$9:$AC$68,"&lt;&gt;Cancelled",Procurement!$B$9:$B$68,IF($D$8="All","*",$D$8)))=0,"","Tender: "&amp;(COUNTIFS(Procurement!$P$9:$P$68,I48,Procurement!$C$9:$C$68,"&lt;&gt;",Procurement!$AC$9:$AC$68,"&lt;&gt;Cancelled",Procurement!$B$9:$B$68,IF($D$8="All","*",$D$8))+COUNTIFS(Procurement!$O$9:$O$68,I48,Procurement!$C$9:$C$68,"&lt;&gt;",Procurement!$AC$9:$AC$68,"&lt;&gt;Cancelled",Procurement!$B$9:$B$68,IF($D$8="All","*",$D$8))))</f>
      </c>
      <c r="J49" s="95"/>
      <c r="K49" s="94"/>
    </row>
    <row r="50" ht="23" customHeight="1">
      <c r="A50" s="93"/>
      <c r="B50" s="1"/>
      <c r="C50" s="10" t="str">
        <f>IF((COUNTIFS(Procurement!$N$9:$N$68,C48,Procurement!$C$9:$C$68,"&lt;&gt;",Procurement!$AC$9:$AC$68,"&lt;&gt;Cancelled",Procurement!$B$9:$B$68,IF($D$8="All","*",$D$8)))=0,"","Evaluation: "&amp;(COUNTIFS(Procurement!$N$9:$N$68,C48,Procurement!$C$9:$C$68,"&lt;&gt;",Procurement!$AC$9:$AC$68,"&lt;&gt;Cancelled",Procurement!$B$9:$B$68,IF($D$8="All","*",$D$8))))</f>
      </c>
      <c r="D50" s="10" t="str">
        <f>IF((COUNTIFS(Procurement!$N$9:$N$68,D48,Procurement!$C$9:$C$68,"&lt;&gt;",Procurement!$AC$9:$AC$68,"&lt;&gt;Cancelled",Procurement!$B$9:$B$68,IF($D$8="All","*",$D$8)))=0,"","Evaluation: "&amp;(COUNTIFS(Procurement!$N$9:$N$68,D48,Procurement!$C$9:$C$68,"&lt;&gt;",Procurement!$AC$9:$AC$68,"&lt;&gt;Cancelled",Procurement!$B$9:$B$68,IF($D$8="All","*",$D$8))))</f>
      </c>
      <c r="E50" s="10" t="str">
        <f>IF((COUNTIFS(Procurement!$N$9:$N$68,E48,Procurement!$C$9:$C$68,"&lt;&gt;",Procurement!$AC$9:$AC$68,"&lt;&gt;Cancelled",Procurement!$B$9:$B$68,IF($D$8="All","*",$D$8)))=0,"","Evaluation: "&amp;(COUNTIFS(Procurement!$N$9:$N$68,E48,Procurement!$C$9:$C$68,"&lt;&gt;",Procurement!$AC$9:$AC$68,"&lt;&gt;Cancelled",Procurement!$B$9:$B$68,IF($D$8="All","*",$D$8))))</f>
      </c>
      <c r="F50" s="10" t="str">
        <f>IF((COUNTIFS(Procurement!$N$9:$N$68,F48,Procurement!$C$9:$C$68,"&lt;&gt;",Procurement!$AC$9:$AC$68,"&lt;&gt;Cancelled",Procurement!$B$9:$B$68,IF($D$8="All","*",$D$8)))=0,"","Evaluation: "&amp;(COUNTIFS(Procurement!$N$9:$N$68,F48,Procurement!$C$9:$C$68,"&lt;&gt;",Procurement!$AC$9:$AC$68,"&lt;&gt;Cancelled",Procurement!$B$9:$B$68,IF($D$8="All","*",$D$8))))</f>
      </c>
      <c r="G50" s="10" t="str">
        <f>IF((COUNTIFS(Procurement!$N$9:$N$68,G48,Procurement!$C$9:$C$68,"&lt;&gt;",Procurement!$AC$9:$AC$68,"&lt;&gt;Cancelled",Procurement!$B$9:$B$68,IF($D$8="All","*",$D$8)))=0,"","Evaluation: "&amp;(COUNTIFS(Procurement!$N$9:$N$68,G48,Procurement!$C$9:$C$68,"&lt;&gt;",Procurement!$AC$9:$AC$68,"&lt;&gt;Cancelled",Procurement!$B$9:$B$68,IF($D$8="All","*",$D$8))))</f>
      </c>
      <c r="H50" s="7" t="str">
        <f>IF((COUNTIFS(Procurement!$N$9:$N$68,H48,Procurement!$C$9:$C$68,"&lt;&gt;",Procurement!$AC$9:$AC$68,"&lt;&gt;Cancelled",Procurement!$B$9:$B$68,IF($D$8="All","*",$D$8)))=0,"","Evaluation: "&amp;(COUNTIFS(Procurement!$N$9:$N$68,H48,Procurement!$C$9:$C$68,"&lt;&gt;",Procurement!$AC$9:$AC$68,"&lt;&gt;Cancelled",Procurement!$B$9:$B$68,IF($D$8="All","*",$D$8))))</f>
      </c>
      <c r="I50" s="7" t="str">
        <f>IF((COUNTIFS(Procurement!$N$9:$N$68,I48,Procurement!$C$9:$C$68,"&lt;&gt;",Procurement!$AC$9:$AC$68,"&lt;&gt;Cancelled",Procurement!$B$9:$B$68,IF($D$8="All","*",$D$8)))=0,"","Evaluation: "&amp;(COUNTIFS(Procurement!$N$9:$N$68,I48,Procurement!$C$9:$C$68,"&lt;&gt;",Procurement!$AC$9:$AC$68,"&lt;&gt;Cancelled",Procurement!$B$9:$B$68,IF($D$8="All","*",$D$8))))</f>
      </c>
      <c r="J50" s="95"/>
      <c r="K50" s="94"/>
    </row>
    <row r="51" ht="23" customHeight="1">
      <c r="A51" s="93"/>
      <c r="B51" s="1"/>
      <c r="C51" s="10" t="str">
        <f>IF((COUNTIFS(Procurement!$M$9:$M$68,C48,Procurement!$C$9:$C$68,"&lt;&gt;",Procurement!$AC$9:$AC$68,"&lt;&gt;Cancelled",Procurement!$B$9:$B$68,IF($D$8="All","*",$D$8)))=0,"","Award / order: "&amp;(COUNTIFS(Procurement!$M$9:$M$68,C48,Procurement!$C$9:$C$68,"&lt;&gt;",Procurement!$AC$9:$AC$68,"&lt;&gt;Cancelled",Procurement!$B$9:$B$68,IF($D$8="All","*",$D$8))))</f>
      </c>
      <c r="D51" s="10" t="str">
        <f>IF((COUNTIFS(Procurement!$M$9:$M$68,D48,Procurement!$C$9:$C$68,"&lt;&gt;",Procurement!$AC$9:$AC$68,"&lt;&gt;Cancelled",Procurement!$B$9:$B$68,IF($D$8="All","*",$D$8)))=0,"","Award / order: "&amp;(COUNTIFS(Procurement!$M$9:$M$68,D48,Procurement!$C$9:$C$68,"&lt;&gt;",Procurement!$AC$9:$AC$68,"&lt;&gt;Cancelled",Procurement!$B$9:$B$68,IF($D$8="All","*",$D$8))))</f>
      </c>
      <c r="E51" s="10" t="str">
        <f>IF((COUNTIFS(Procurement!$M$9:$M$68,E48,Procurement!$C$9:$C$68,"&lt;&gt;",Procurement!$AC$9:$AC$68,"&lt;&gt;Cancelled",Procurement!$B$9:$B$68,IF($D$8="All","*",$D$8)))=0,"","Award / order: "&amp;(COUNTIFS(Procurement!$M$9:$M$68,E48,Procurement!$C$9:$C$68,"&lt;&gt;",Procurement!$AC$9:$AC$68,"&lt;&gt;Cancelled",Procurement!$B$9:$B$68,IF($D$8="All","*",$D$8))))</f>
      </c>
      <c r="F51" s="10" t="str">
        <f>IF((COUNTIFS(Procurement!$M$9:$M$68,F48,Procurement!$C$9:$C$68,"&lt;&gt;",Procurement!$AC$9:$AC$68,"&lt;&gt;Cancelled",Procurement!$B$9:$B$68,IF($D$8="All","*",$D$8)))=0,"","Award / order: "&amp;(COUNTIFS(Procurement!$M$9:$M$68,F48,Procurement!$C$9:$C$68,"&lt;&gt;",Procurement!$AC$9:$AC$68,"&lt;&gt;Cancelled",Procurement!$B$9:$B$68,IF($D$8="All","*",$D$8))))</f>
      </c>
      <c r="G51" s="10" t="str">
        <f>IF((COUNTIFS(Procurement!$M$9:$M$68,G48,Procurement!$C$9:$C$68,"&lt;&gt;",Procurement!$AC$9:$AC$68,"&lt;&gt;Cancelled",Procurement!$B$9:$B$68,IF($D$8="All","*",$D$8)))=0,"","Award / order: "&amp;(COUNTIFS(Procurement!$M$9:$M$68,G48,Procurement!$C$9:$C$68,"&lt;&gt;",Procurement!$AC$9:$AC$68,"&lt;&gt;Cancelled",Procurement!$B$9:$B$68,IF($D$8="All","*",$D$8))))</f>
      </c>
      <c r="H51" s="7" t="str">
        <f>IF((COUNTIFS(Procurement!$M$9:$M$68,H48,Procurement!$C$9:$C$68,"&lt;&gt;",Procurement!$AC$9:$AC$68,"&lt;&gt;Cancelled",Procurement!$B$9:$B$68,IF($D$8="All","*",$D$8)))=0,"","Award / order: "&amp;(COUNTIFS(Procurement!$M$9:$M$68,H48,Procurement!$C$9:$C$68,"&lt;&gt;",Procurement!$AC$9:$AC$68,"&lt;&gt;Cancelled",Procurement!$B$9:$B$68,IF($D$8="All","*",$D$8))))</f>
      </c>
      <c r="I51" s="7" t="str">
        <f>IF((COUNTIFS(Procurement!$M$9:$M$68,I48,Procurement!$C$9:$C$68,"&lt;&gt;",Procurement!$AC$9:$AC$68,"&lt;&gt;Cancelled",Procurement!$B$9:$B$68,IF($D$8="All","*",$D$8)))=0,"","Award / order: "&amp;(COUNTIFS(Procurement!$M$9:$M$68,I48,Procurement!$C$9:$C$68,"&lt;&gt;",Procurement!$AC$9:$AC$68,"&lt;&gt;Cancelled",Procurement!$B$9:$B$68,IF($D$8="All","*",$D$8))))</f>
      </c>
      <c r="J51" s="95"/>
      <c r="K51" s="94"/>
    </row>
    <row r="52" ht="23" customHeight="1">
      <c r="A52" s="93"/>
      <c r="B52" s="1"/>
      <c r="C52" s="10" t="str">
        <f>IF((COUNTIFS(Procurement!$L$9:$L$68,C48,Procurement!$C$9:$C$68,"&lt;&gt;",Procurement!$AC$9:$AC$68,"&lt;&gt;Cancelled",Procurement!$B$9:$B$68,IF($D$8="All","*",$D$8)))=0,"","Delivery required: "&amp;(COUNTIFS(Procurement!$L$9:$L$68,C48,Procurement!$C$9:$C$68,"&lt;&gt;",Procurement!$AC$9:$AC$68,"&lt;&gt;Cancelled",Procurement!$B$9:$B$68,IF($D$8="All","*",$D$8))))</f>
      </c>
      <c r="D52" s="10" t="str">
        <f>IF((COUNTIFS(Procurement!$L$9:$L$68,D48,Procurement!$C$9:$C$68,"&lt;&gt;",Procurement!$AC$9:$AC$68,"&lt;&gt;Cancelled",Procurement!$B$9:$B$68,IF($D$8="All","*",$D$8)))=0,"","Delivery required: "&amp;(COUNTIFS(Procurement!$L$9:$L$68,D48,Procurement!$C$9:$C$68,"&lt;&gt;",Procurement!$AC$9:$AC$68,"&lt;&gt;Cancelled",Procurement!$B$9:$B$68,IF($D$8="All","*",$D$8))))</f>
      </c>
      <c r="E52" s="10" t="str">
        <f>IF((COUNTIFS(Procurement!$L$9:$L$68,E48,Procurement!$C$9:$C$68,"&lt;&gt;",Procurement!$AC$9:$AC$68,"&lt;&gt;Cancelled",Procurement!$B$9:$B$68,IF($D$8="All","*",$D$8)))=0,"","Delivery required: "&amp;(COUNTIFS(Procurement!$L$9:$L$68,E48,Procurement!$C$9:$C$68,"&lt;&gt;",Procurement!$AC$9:$AC$68,"&lt;&gt;Cancelled",Procurement!$B$9:$B$68,IF($D$8="All","*",$D$8))))</f>
        <v>Delivery required: 1</v>
      </c>
      <c r="F52" s="10" t="str">
        <f>IF((COUNTIFS(Procurement!$L$9:$L$68,F48,Procurement!$C$9:$C$68,"&lt;&gt;",Procurement!$AC$9:$AC$68,"&lt;&gt;Cancelled",Procurement!$B$9:$B$68,IF($D$8="All","*",$D$8)))=0,"","Delivery required: "&amp;(COUNTIFS(Procurement!$L$9:$L$68,F48,Procurement!$C$9:$C$68,"&lt;&gt;",Procurement!$AC$9:$AC$68,"&lt;&gt;Cancelled",Procurement!$B$9:$B$68,IF($D$8="All","*",$D$8))))</f>
      </c>
      <c r="G52" s="10" t="str">
        <f>IF((COUNTIFS(Procurement!$L$9:$L$68,G48,Procurement!$C$9:$C$68,"&lt;&gt;",Procurement!$AC$9:$AC$68,"&lt;&gt;Cancelled",Procurement!$B$9:$B$68,IF($D$8="All","*",$D$8)))=0,"","Delivery required: "&amp;(COUNTIFS(Procurement!$L$9:$L$68,G48,Procurement!$C$9:$C$68,"&lt;&gt;",Procurement!$AC$9:$AC$68,"&lt;&gt;Cancelled",Procurement!$B$9:$B$68,IF($D$8="All","*",$D$8))))</f>
      </c>
      <c r="H52" s="7" t="str">
        <f>IF((COUNTIFS(Procurement!$L$9:$L$68,H48,Procurement!$C$9:$C$68,"&lt;&gt;",Procurement!$AC$9:$AC$68,"&lt;&gt;Cancelled",Procurement!$B$9:$B$68,IF($D$8="All","*",$D$8)))=0,"","Delivery required: "&amp;(COUNTIFS(Procurement!$L$9:$L$68,H48,Procurement!$C$9:$C$68,"&lt;&gt;",Procurement!$AC$9:$AC$68,"&lt;&gt;Cancelled",Procurement!$B$9:$B$68,IF($D$8="All","*",$D$8))))</f>
      </c>
      <c r="I52" s="7" t="str">
        <f>IF((COUNTIFS(Procurement!$L$9:$L$68,I48,Procurement!$C$9:$C$68,"&lt;&gt;",Procurement!$AC$9:$AC$68,"&lt;&gt;Cancelled",Procurement!$B$9:$B$68,IF($D$8="All","*",$D$8)))=0,"","Delivery required: "&amp;(COUNTIFS(Procurement!$L$9:$L$68,I48,Procurement!$C$9:$C$68,"&lt;&gt;",Procurement!$AC$9:$AC$68,"&lt;&gt;Cancelled",Procurement!$B$9:$B$68,IF($D$8="All","*",$D$8))))</f>
      </c>
      <c r="J52" s="95"/>
      <c r="K52" s="94"/>
    </row>
    <row r="53" ht="23" customHeight="1">
      <c r="A53" s="93"/>
      <c r="B53" s="1"/>
      <c r="C53" s="10" t="str">
        <f>IF((COUNTIFS(Procurement!$F$9:$F$68,C48,Procurement!$C$9:$C$68,"&lt;&gt;",Procurement!$AC$9:$AC$68,"&lt;&gt;Cancelled",Procurement!$B$9:$B$68,IF($D$8="All","*",$D$8)))=0,"","Inspection: "&amp;(COUNTIFS(Procurement!$F$9:$F$68,C48,Procurement!$C$9:$C$68,"&lt;&gt;",Procurement!$AC$9:$AC$68,"&lt;&gt;Cancelled",Procurement!$B$9:$B$68,IF($D$8="All","*",$D$8))))</f>
      </c>
      <c r="D53" s="10" t="str">
        <f>IF((COUNTIFS(Procurement!$F$9:$F$68,D48,Procurement!$C$9:$C$68,"&lt;&gt;",Procurement!$AC$9:$AC$68,"&lt;&gt;Cancelled",Procurement!$B$9:$B$68,IF($D$8="All","*",$D$8)))=0,"","Inspection: "&amp;(COUNTIFS(Procurement!$F$9:$F$68,D48,Procurement!$C$9:$C$68,"&lt;&gt;",Procurement!$AC$9:$AC$68,"&lt;&gt;Cancelled",Procurement!$B$9:$B$68,IF($D$8="All","*",$D$8))))</f>
      </c>
      <c r="E53" s="10" t="str">
        <f>IF((COUNTIFS(Procurement!$F$9:$F$68,E48,Procurement!$C$9:$C$68,"&lt;&gt;",Procurement!$AC$9:$AC$68,"&lt;&gt;Cancelled",Procurement!$B$9:$B$68,IF($D$8="All","*",$D$8)))=0,"","Inspection: "&amp;(COUNTIFS(Procurement!$F$9:$F$68,E48,Procurement!$C$9:$C$68,"&lt;&gt;",Procurement!$AC$9:$AC$68,"&lt;&gt;Cancelled",Procurement!$B$9:$B$68,IF($D$8="All","*",$D$8))))</f>
      </c>
      <c r="F53" s="10" t="str">
        <f>IF((COUNTIFS(Procurement!$F$9:$F$68,F48,Procurement!$C$9:$C$68,"&lt;&gt;",Procurement!$AC$9:$AC$68,"&lt;&gt;Cancelled",Procurement!$B$9:$B$68,IF($D$8="All","*",$D$8)))=0,"","Inspection: "&amp;(COUNTIFS(Procurement!$F$9:$F$68,F48,Procurement!$C$9:$C$68,"&lt;&gt;",Procurement!$AC$9:$AC$68,"&lt;&gt;Cancelled",Procurement!$B$9:$B$68,IF($D$8="All","*",$D$8))))</f>
      </c>
      <c r="G53" s="10" t="str">
        <f>IF((COUNTIFS(Procurement!$F$9:$F$68,G48,Procurement!$C$9:$C$68,"&lt;&gt;",Procurement!$AC$9:$AC$68,"&lt;&gt;Cancelled",Procurement!$B$9:$B$68,IF($D$8="All","*",$D$8)))=0,"","Inspection: "&amp;(COUNTIFS(Procurement!$F$9:$F$68,G48,Procurement!$C$9:$C$68,"&lt;&gt;",Procurement!$AC$9:$AC$68,"&lt;&gt;Cancelled",Procurement!$B$9:$B$68,IF($D$8="All","*",$D$8))))</f>
        <v>Inspection: 1</v>
      </c>
      <c r="H53" s="7" t="str">
        <f>IF((COUNTIFS(Procurement!$F$9:$F$68,H48,Procurement!$C$9:$C$68,"&lt;&gt;",Procurement!$AC$9:$AC$68,"&lt;&gt;Cancelled",Procurement!$B$9:$B$68,IF($D$8="All","*",$D$8)))=0,"","Inspection: "&amp;(COUNTIFS(Procurement!$F$9:$F$68,H48,Procurement!$C$9:$C$68,"&lt;&gt;",Procurement!$AC$9:$AC$68,"&lt;&gt;Cancelled",Procurement!$B$9:$B$68,IF($D$8="All","*",$D$8))))</f>
      </c>
      <c r="I53" s="7" t="str">
        <f>IF((COUNTIFS(Procurement!$F$9:$F$68,I48,Procurement!$C$9:$C$68,"&lt;&gt;",Procurement!$AC$9:$AC$68,"&lt;&gt;Cancelled",Procurement!$B$9:$B$68,IF($D$8="All","*",$D$8)))=0,"","Inspection: "&amp;(COUNTIFS(Procurement!$F$9:$F$68,I48,Procurement!$C$9:$C$68,"&lt;&gt;",Procurement!$AC$9:$AC$68,"&lt;&gt;Cancelled",Procurement!$B$9:$B$68,IF($D$8="All","*",$D$8))))</f>
      </c>
      <c r="J53" s="95"/>
      <c r="K53" s="94"/>
    </row>
    <row r="54" ht="23" customHeight="1">
      <c r="A54" s="93"/>
      <c r="B54" s="1"/>
      <c r="C54" s="10" t="str">
        <f>IF((COUNTIFS(Procurement!$W$9:$W$68,C48,Procurement!$C$9:$C$68,"&lt;&gt;",Procurement!$AC$9:$AC$68,"&lt;&gt;Cancelled",Procurement!$B$9:$B$68,IF($D$8="All","*",$D$8))+COUNTIFS(Commitments!$L$9:$L$128,C48,Commitments!$E$9:$E$128,"&lt;&gt;",Commitments!$J$9:$J$128,"&lt;&gt;Cancelled",Commitments!$C$9:$C$128,IF($D$8="All","*",$D$8)))=0,"","Promises: "&amp;(COUNTIFS(Procurement!$W$9:$W$68,C48,Procurement!$C$9:$C$68,"&lt;&gt;",Procurement!$AC$9:$AC$68,"&lt;&gt;Cancelled",Procurement!$B$9:$B$68,IF($D$8="All","*",$D$8))+COUNTIFS(Commitments!$L$9:$L$128,C48,Commitments!$E$9:$E$128,"&lt;&gt;",Commitments!$J$9:$J$128,"&lt;&gt;Cancelled",Commitments!$C$9:$C$128,IF($D$8="All","*",$D$8))))</f>
      </c>
      <c r="D54" s="10" t="str">
        <f>IF((COUNTIFS(Procurement!$W$9:$W$68,D48,Procurement!$C$9:$C$68,"&lt;&gt;",Procurement!$AC$9:$AC$68,"&lt;&gt;Cancelled",Procurement!$B$9:$B$68,IF($D$8="All","*",$D$8))+COUNTIFS(Commitments!$L$9:$L$128,D48,Commitments!$E$9:$E$128,"&lt;&gt;",Commitments!$J$9:$J$128,"&lt;&gt;Cancelled",Commitments!$C$9:$C$128,IF($D$8="All","*",$D$8)))=0,"","Promises: "&amp;(COUNTIFS(Procurement!$W$9:$W$68,D48,Procurement!$C$9:$C$68,"&lt;&gt;",Procurement!$AC$9:$AC$68,"&lt;&gt;Cancelled",Procurement!$B$9:$B$68,IF($D$8="All","*",$D$8))+COUNTIFS(Commitments!$L$9:$L$128,D48,Commitments!$E$9:$E$128,"&lt;&gt;",Commitments!$J$9:$J$128,"&lt;&gt;Cancelled",Commitments!$C$9:$C$128,IF($D$8="All","*",$D$8))))</f>
      </c>
      <c r="E54" s="10" t="str">
        <f>IF((COUNTIFS(Procurement!$W$9:$W$68,E48,Procurement!$C$9:$C$68,"&lt;&gt;",Procurement!$AC$9:$AC$68,"&lt;&gt;Cancelled",Procurement!$B$9:$B$68,IF($D$8="All","*",$D$8))+COUNTIFS(Commitments!$L$9:$L$128,E48,Commitments!$E$9:$E$128,"&lt;&gt;",Commitments!$J$9:$J$128,"&lt;&gt;Cancelled",Commitments!$C$9:$C$128,IF($D$8="All","*",$D$8)))=0,"","Promises: "&amp;(COUNTIFS(Procurement!$W$9:$W$68,E48,Procurement!$C$9:$C$68,"&lt;&gt;",Procurement!$AC$9:$AC$68,"&lt;&gt;Cancelled",Procurement!$B$9:$B$68,IF($D$8="All","*",$D$8))+COUNTIFS(Commitments!$L$9:$L$128,E48,Commitments!$E$9:$E$128,"&lt;&gt;",Commitments!$J$9:$J$128,"&lt;&gt;Cancelled",Commitments!$C$9:$C$128,IF($D$8="All","*",$D$8))))</f>
      </c>
      <c r="F54" s="10" t="str">
        <f>IF((COUNTIFS(Procurement!$W$9:$W$68,F48,Procurement!$C$9:$C$68,"&lt;&gt;",Procurement!$AC$9:$AC$68,"&lt;&gt;Cancelled",Procurement!$B$9:$B$68,IF($D$8="All","*",$D$8))+COUNTIFS(Commitments!$L$9:$L$128,F48,Commitments!$E$9:$E$128,"&lt;&gt;",Commitments!$J$9:$J$128,"&lt;&gt;Cancelled",Commitments!$C$9:$C$128,IF($D$8="All","*",$D$8)))=0,"","Promises: "&amp;(COUNTIFS(Procurement!$W$9:$W$68,F48,Procurement!$C$9:$C$68,"&lt;&gt;",Procurement!$AC$9:$AC$68,"&lt;&gt;Cancelled",Procurement!$B$9:$B$68,IF($D$8="All","*",$D$8))+COUNTIFS(Commitments!$L$9:$L$128,F48,Commitments!$E$9:$E$128,"&lt;&gt;",Commitments!$J$9:$J$128,"&lt;&gt;Cancelled",Commitments!$C$9:$C$128,IF($D$8="All","*",$D$8))))</f>
      </c>
      <c r="G54" s="10" t="str">
        <f>IF((COUNTIFS(Procurement!$W$9:$W$68,G48,Procurement!$C$9:$C$68,"&lt;&gt;",Procurement!$AC$9:$AC$68,"&lt;&gt;Cancelled",Procurement!$B$9:$B$68,IF($D$8="All","*",$D$8))+COUNTIFS(Commitments!$L$9:$L$128,G48,Commitments!$E$9:$E$128,"&lt;&gt;",Commitments!$J$9:$J$128,"&lt;&gt;Cancelled",Commitments!$C$9:$C$128,IF($D$8="All","*",$D$8)))=0,"","Promises: "&amp;(COUNTIFS(Procurement!$W$9:$W$68,G48,Procurement!$C$9:$C$68,"&lt;&gt;",Procurement!$AC$9:$AC$68,"&lt;&gt;Cancelled",Procurement!$B$9:$B$68,IF($D$8="All","*",$D$8))+COUNTIFS(Commitments!$L$9:$L$128,G48,Commitments!$E$9:$E$128,"&lt;&gt;",Commitments!$J$9:$J$128,"&lt;&gt;Cancelled",Commitments!$C$9:$C$128,IF($D$8="All","*",$D$8))))</f>
      </c>
      <c r="H54" s="7" t="str">
        <f>IF((COUNTIFS(Procurement!$W$9:$W$68,H48,Procurement!$C$9:$C$68,"&lt;&gt;",Procurement!$AC$9:$AC$68,"&lt;&gt;Cancelled",Procurement!$B$9:$B$68,IF($D$8="All","*",$D$8))+COUNTIFS(Commitments!$L$9:$L$128,H48,Commitments!$E$9:$E$128,"&lt;&gt;",Commitments!$J$9:$J$128,"&lt;&gt;Cancelled",Commitments!$C$9:$C$128,IF($D$8="All","*",$D$8)))=0,"","Promises: "&amp;(COUNTIFS(Procurement!$W$9:$W$68,H48,Procurement!$C$9:$C$68,"&lt;&gt;",Procurement!$AC$9:$AC$68,"&lt;&gt;Cancelled",Procurement!$B$9:$B$68,IF($D$8="All","*",$D$8))+COUNTIFS(Commitments!$L$9:$L$128,H48,Commitments!$E$9:$E$128,"&lt;&gt;",Commitments!$J$9:$J$128,"&lt;&gt;Cancelled",Commitments!$C$9:$C$128,IF($D$8="All","*",$D$8))))</f>
      </c>
      <c r="I54" s="7" t="str">
        <f>IF((COUNTIFS(Procurement!$W$9:$W$68,I48,Procurement!$C$9:$C$68,"&lt;&gt;",Procurement!$AC$9:$AC$68,"&lt;&gt;Cancelled",Procurement!$B$9:$B$68,IF($D$8="All","*",$D$8))+COUNTIFS(Commitments!$L$9:$L$128,I48,Commitments!$E$9:$E$128,"&lt;&gt;",Commitments!$J$9:$J$128,"&lt;&gt;Cancelled",Commitments!$C$9:$C$128,IF($D$8="All","*",$D$8)))=0,"","Promises: "&amp;(COUNTIFS(Procurement!$W$9:$W$68,I48,Procurement!$C$9:$C$68,"&lt;&gt;",Procurement!$AC$9:$AC$68,"&lt;&gt;Cancelled",Procurement!$B$9:$B$68,IF($D$8="All","*",$D$8))+COUNTIFS(Commitments!$L$9:$L$128,I48,Commitments!$E$9:$E$128,"&lt;&gt;",Commitments!$J$9:$J$128,"&lt;&gt;Cancelled",Commitments!$C$9:$C$128,IF($D$8="All","*",$D$8))))</f>
        <v>Promises: 1</v>
      </c>
      <c r="J54" s="95"/>
      <c r="K54" s="94"/>
    </row>
    <row r="55" ht="10" customHeight="1">
      <c r="A55" s="93"/>
      <c r="B55" s="1"/>
      <c r="C55" s="11"/>
      <c r="D55" s="11"/>
      <c r="E55" s="11"/>
      <c r="F55" s="11"/>
      <c r="G55" s="11"/>
      <c r="H55" s="8"/>
      <c r="I55" s="8"/>
      <c r="J55" s="95"/>
      <c r="K55" s="94"/>
    </row>
    <row r="56" ht="26" customHeight="1">
      <c r="A56" s="93"/>
      <c r="B56" s="1"/>
      <c r="C56" s="9" t="n">
        <f>DATE($D$6,$F$6,1)-WEEKDAY(DATE($D$6,$F$6,1),2)+1+35</f>
        <v>46328</v>
      </c>
      <c r="D56" s="9" t="n">
        <f>DATE($D$6,$F$6,1)-WEEKDAY(DATE($D$6,$F$6,1),2)+1+36</f>
        <v>46329</v>
      </c>
      <c r="E56" s="9" t="n">
        <f>DATE($D$6,$F$6,1)-WEEKDAY(DATE($D$6,$F$6,1),2)+1+37</f>
        <v>46330</v>
      </c>
      <c r="F56" s="9" t="n">
        <f>DATE($D$6,$F$6,1)-WEEKDAY(DATE($D$6,$F$6,1),2)+1+38</f>
        <v>46331</v>
      </c>
      <c r="G56" s="9" t="n">
        <f>DATE($D$6,$F$6,1)-WEEKDAY(DATE($D$6,$F$6,1),2)+1+39</f>
        <v>46332</v>
      </c>
      <c r="H56" s="6" t="n">
        <f>DATE($D$6,$F$6,1)-WEEKDAY(DATE($D$6,$F$6,1),2)+1+40</f>
        <v>46333</v>
      </c>
      <c r="I56" s="6" t="n">
        <f>DATE($D$6,$F$6,1)-WEEKDAY(DATE($D$6,$F$6,1),2)+1+41</f>
        <v>46334</v>
      </c>
      <c r="J56" s="95"/>
      <c r="K56" s="94"/>
    </row>
    <row r="57" ht="23" customHeight="1">
      <c r="A57" s="93"/>
      <c r="B57" s="1"/>
      <c r="C57" s="10" t="str">
        <f>IF((COUNTIFS(Procurement!$P$9:$P$68,C56,Procurement!$C$9:$C$68,"&lt;&gt;",Procurement!$AC$9:$AC$68,"&lt;&gt;Cancelled",Procurement!$B$9:$B$68,IF($D$8="All","*",$D$8))+COUNTIFS(Procurement!$O$9:$O$68,C56,Procurement!$C$9:$C$68,"&lt;&gt;",Procurement!$AC$9:$AC$68,"&lt;&gt;Cancelled",Procurement!$B$9:$B$68,IF($D$8="All","*",$D$8)))=0,"","Tender: "&amp;(COUNTIFS(Procurement!$P$9:$P$68,C56,Procurement!$C$9:$C$68,"&lt;&gt;",Procurement!$AC$9:$AC$68,"&lt;&gt;Cancelled",Procurement!$B$9:$B$68,IF($D$8="All","*",$D$8))+COUNTIFS(Procurement!$O$9:$O$68,C56,Procurement!$C$9:$C$68,"&lt;&gt;",Procurement!$AC$9:$AC$68,"&lt;&gt;Cancelled",Procurement!$B$9:$B$68,IF($D$8="All","*",$D$8))))</f>
      </c>
      <c r="D57" s="10" t="str">
        <f>IF((COUNTIFS(Procurement!$P$9:$P$68,D56,Procurement!$C$9:$C$68,"&lt;&gt;",Procurement!$AC$9:$AC$68,"&lt;&gt;Cancelled",Procurement!$B$9:$B$68,IF($D$8="All","*",$D$8))+COUNTIFS(Procurement!$O$9:$O$68,D56,Procurement!$C$9:$C$68,"&lt;&gt;",Procurement!$AC$9:$AC$68,"&lt;&gt;Cancelled",Procurement!$B$9:$B$68,IF($D$8="All","*",$D$8)))=0,"","Tender: "&amp;(COUNTIFS(Procurement!$P$9:$P$68,D56,Procurement!$C$9:$C$68,"&lt;&gt;",Procurement!$AC$9:$AC$68,"&lt;&gt;Cancelled",Procurement!$B$9:$B$68,IF($D$8="All","*",$D$8))+COUNTIFS(Procurement!$O$9:$O$68,D56,Procurement!$C$9:$C$68,"&lt;&gt;",Procurement!$AC$9:$AC$68,"&lt;&gt;Cancelled",Procurement!$B$9:$B$68,IF($D$8="All","*",$D$8))))</f>
      </c>
      <c r="E57" s="10" t="str">
        <f>IF((COUNTIFS(Procurement!$P$9:$P$68,E56,Procurement!$C$9:$C$68,"&lt;&gt;",Procurement!$AC$9:$AC$68,"&lt;&gt;Cancelled",Procurement!$B$9:$B$68,IF($D$8="All","*",$D$8))+COUNTIFS(Procurement!$O$9:$O$68,E56,Procurement!$C$9:$C$68,"&lt;&gt;",Procurement!$AC$9:$AC$68,"&lt;&gt;Cancelled",Procurement!$B$9:$B$68,IF($D$8="All","*",$D$8)))=0,"","Tender: "&amp;(COUNTIFS(Procurement!$P$9:$P$68,E56,Procurement!$C$9:$C$68,"&lt;&gt;",Procurement!$AC$9:$AC$68,"&lt;&gt;Cancelled",Procurement!$B$9:$B$68,IF($D$8="All","*",$D$8))+COUNTIFS(Procurement!$O$9:$O$68,E56,Procurement!$C$9:$C$68,"&lt;&gt;",Procurement!$AC$9:$AC$68,"&lt;&gt;Cancelled",Procurement!$B$9:$B$68,IF($D$8="All","*",$D$8))))</f>
      </c>
      <c r="F57" s="10" t="str">
        <f>IF((COUNTIFS(Procurement!$P$9:$P$68,F56,Procurement!$C$9:$C$68,"&lt;&gt;",Procurement!$AC$9:$AC$68,"&lt;&gt;Cancelled",Procurement!$B$9:$B$68,IF($D$8="All","*",$D$8))+COUNTIFS(Procurement!$O$9:$O$68,F56,Procurement!$C$9:$C$68,"&lt;&gt;",Procurement!$AC$9:$AC$68,"&lt;&gt;Cancelled",Procurement!$B$9:$B$68,IF($D$8="All","*",$D$8)))=0,"","Tender: "&amp;(COUNTIFS(Procurement!$P$9:$P$68,F56,Procurement!$C$9:$C$68,"&lt;&gt;",Procurement!$AC$9:$AC$68,"&lt;&gt;Cancelled",Procurement!$B$9:$B$68,IF($D$8="All","*",$D$8))+COUNTIFS(Procurement!$O$9:$O$68,F56,Procurement!$C$9:$C$68,"&lt;&gt;",Procurement!$AC$9:$AC$68,"&lt;&gt;Cancelled",Procurement!$B$9:$B$68,IF($D$8="All","*",$D$8))))</f>
      </c>
      <c r="G57" s="10" t="str">
        <f>IF((COUNTIFS(Procurement!$P$9:$P$68,G56,Procurement!$C$9:$C$68,"&lt;&gt;",Procurement!$AC$9:$AC$68,"&lt;&gt;Cancelled",Procurement!$B$9:$B$68,IF($D$8="All","*",$D$8))+COUNTIFS(Procurement!$O$9:$O$68,G56,Procurement!$C$9:$C$68,"&lt;&gt;",Procurement!$AC$9:$AC$68,"&lt;&gt;Cancelled",Procurement!$B$9:$B$68,IF($D$8="All","*",$D$8)))=0,"","Tender: "&amp;(COUNTIFS(Procurement!$P$9:$P$68,G56,Procurement!$C$9:$C$68,"&lt;&gt;",Procurement!$AC$9:$AC$68,"&lt;&gt;Cancelled",Procurement!$B$9:$B$68,IF($D$8="All","*",$D$8))+COUNTIFS(Procurement!$O$9:$O$68,G56,Procurement!$C$9:$C$68,"&lt;&gt;",Procurement!$AC$9:$AC$68,"&lt;&gt;Cancelled",Procurement!$B$9:$B$68,IF($D$8="All","*",$D$8))))</f>
      </c>
      <c r="H57" s="7" t="str">
        <f>IF((COUNTIFS(Procurement!$P$9:$P$68,H56,Procurement!$C$9:$C$68,"&lt;&gt;",Procurement!$AC$9:$AC$68,"&lt;&gt;Cancelled",Procurement!$B$9:$B$68,IF($D$8="All","*",$D$8))+COUNTIFS(Procurement!$O$9:$O$68,H56,Procurement!$C$9:$C$68,"&lt;&gt;",Procurement!$AC$9:$AC$68,"&lt;&gt;Cancelled",Procurement!$B$9:$B$68,IF($D$8="All","*",$D$8)))=0,"","Tender: "&amp;(COUNTIFS(Procurement!$P$9:$P$68,H56,Procurement!$C$9:$C$68,"&lt;&gt;",Procurement!$AC$9:$AC$68,"&lt;&gt;Cancelled",Procurement!$B$9:$B$68,IF($D$8="All","*",$D$8))+COUNTIFS(Procurement!$O$9:$O$68,H56,Procurement!$C$9:$C$68,"&lt;&gt;",Procurement!$AC$9:$AC$68,"&lt;&gt;Cancelled",Procurement!$B$9:$B$68,IF($D$8="All","*",$D$8))))</f>
      </c>
      <c r="I57" s="7" t="str">
        <f>IF((COUNTIFS(Procurement!$P$9:$P$68,I56,Procurement!$C$9:$C$68,"&lt;&gt;",Procurement!$AC$9:$AC$68,"&lt;&gt;Cancelled",Procurement!$B$9:$B$68,IF($D$8="All","*",$D$8))+COUNTIFS(Procurement!$O$9:$O$68,I56,Procurement!$C$9:$C$68,"&lt;&gt;",Procurement!$AC$9:$AC$68,"&lt;&gt;Cancelled",Procurement!$B$9:$B$68,IF($D$8="All","*",$D$8)))=0,"","Tender: "&amp;(COUNTIFS(Procurement!$P$9:$P$68,I56,Procurement!$C$9:$C$68,"&lt;&gt;",Procurement!$AC$9:$AC$68,"&lt;&gt;Cancelled",Procurement!$B$9:$B$68,IF($D$8="All","*",$D$8))+COUNTIFS(Procurement!$O$9:$O$68,I56,Procurement!$C$9:$C$68,"&lt;&gt;",Procurement!$AC$9:$AC$68,"&lt;&gt;Cancelled",Procurement!$B$9:$B$68,IF($D$8="All","*",$D$8))))</f>
      </c>
      <c r="J57" s="95"/>
      <c r="K57" s="94"/>
    </row>
    <row r="58" ht="23" customHeight="1">
      <c r="A58" s="93"/>
      <c r="B58" s="1"/>
      <c r="C58" s="10" t="str">
        <f>IF((COUNTIFS(Procurement!$N$9:$N$68,C56,Procurement!$C$9:$C$68,"&lt;&gt;",Procurement!$AC$9:$AC$68,"&lt;&gt;Cancelled",Procurement!$B$9:$B$68,IF($D$8="All","*",$D$8)))=0,"","Evaluation: "&amp;(COUNTIFS(Procurement!$N$9:$N$68,C56,Procurement!$C$9:$C$68,"&lt;&gt;",Procurement!$AC$9:$AC$68,"&lt;&gt;Cancelled",Procurement!$B$9:$B$68,IF($D$8="All","*",$D$8))))</f>
      </c>
      <c r="D58" s="10" t="str">
        <f>IF((COUNTIFS(Procurement!$N$9:$N$68,D56,Procurement!$C$9:$C$68,"&lt;&gt;",Procurement!$AC$9:$AC$68,"&lt;&gt;Cancelled",Procurement!$B$9:$B$68,IF($D$8="All","*",$D$8)))=0,"","Evaluation: "&amp;(COUNTIFS(Procurement!$N$9:$N$68,D56,Procurement!$C$9:$C$68,"&lt;&gt;",Procurement!$AC$9:$AC$68,"&lt;&gt;Cancelled",Procurement!$B$9:$B$68,IF($D$8="All","*",$D$8))))</f>
      </c>
      <c r="E58" s="10" t="str">
        <f>IF((COUNTIFS(Procurement!$N$9:$N$68,E56,Procurement!$C$9:$C$68,"&lt;&gt;",Procurement!$AC$9:$AC$68,"&lt;&gt;Cancelled",Procurement!$B$9:$B$68,IF($D$8="All","*",$D$8)))=0,"","Evaluation: "&amp;(COUNTIFS(Procurement!$N$9:$N$68,E56,Procurement!$C$9:$C$68,"&lt;&gt;",Procurement!$AC$9:$AC$68,"&lt;&gt;Cancelled",Procurement!$B$9:$B$68,IF($D$8="All","*",$D$8))))</f>
      </c>
      <c r="F58" s="10" t="str">
        <f>IF((COUNTIFS(Procurement!$N$9:$N$68,F56,Procurement!$C$9:$C$68,"&lt;&gt;",Procurement!$AC$9:$AC$68,"&lt;&gt;Cancelled",Procurement!$B$9:$B$68,IF($D$8="All","*",$D$8)))=0,"","Evaluation: "&amp;(COUNTIFS(Procurement!$N$9:$N$68,F56,Procurement!$C$9:$C$68,"&lt;&gt;",Procurement!$AC$9:$AC$68,"&lt;&gt;Cancelled",Procurement!$B$9:$B$68,IF($D$8="All","*",$D$8))))</f>
      </c>
      <c r="G58" s="10" t="str">
        <f>IF((COUNTIFS(Procurement!$N$9:$N$68,G56,Procurement!$C$9:$C$68,"&lt;&gt;",Procurement!$AC$9:$AC$68,"&lt;&gt;Cancelled",Procurement!$B$9:$B$68,IF($D$8="All","*",$D$8)))=0,"","Evaluation: "&amp;(COUNTIFS(Procurement!$N$9:$N$68,G56,Procurement!$C$9:$C$68,"&lt;&gt;",Procurement!$AC$9:$AC$68,"&lt;&gt;Cancelled",Procurement!$B$9:$B$68,IF($D$8="All","*",$D$8))))</f>
      </c>
      <c r="H58" s="7" t="str">
        <f>IF((COUNTIFS(Procurement!$N$9:$N$68,H56,Procurement!$C$9:$C$68,"&lt;&gt;",Procurement!$AC$9:$AC$68,"&lt;&gt;Cancelled",Procurement!$B$9:$B$68,IF($D$8="All","*",$D$8)))=0,"","Evaluation: "&amp;(COUNTIFS(Procurement!$N$9:$N$68,H56,Procurement!$C$9:$C$68,"&lt;&gt;",Procurement!$AC$9:$AC$68,"&lt;&gt;Cancelled",Procurement!$B$9:$B$68,IF($D$8="All","*",$D$8))))</f>
      </c>
      <c r="I58" s="7" t="str">
        <f>IF((COUNTIFS(Procurement!$N$9:$N$68,I56,Procurement!$C$9:$C$68,"&lt;&gt;",Procurement!$AC$9:$AC$68,"&lt;&gt;Cancelled",Procurement!$B$9:$B$68,IF($D$8="All","*",$D$8)))=0,"","Evaluation: "&amp;(COUNTIFS(Procurement!$N$9:$N$68,I56,Procurement!$C$9:$C$68,"&lt;&gt;",Procurement!$AC$9:$AC$68,"&lt;&gt;Cancelled",Procurement!$B$9:$B$68,IF($D$8="All","*",$D$8))))</f>
      </c>
      <c r="J58" s="95"/>
      <c r="K58" s="94"/>
    </row>
    <row r="59" ht="23" customHeight="1">
      <c r="A59" s="93"/>
      <c r="B59" s="1"/>
      <c r="C59" s="10" t="str">
        <f>IF((COUNTIFS(Procurement!$M$9:$M$68,C56,Procurement!$C$9:$C$68,"&lt;&gt;",Procurement!$AC$9:$AC$68,"&lt;&gt;Cancelled",Procurement!$B$9:$B$68,IF($D$8="All","*",$D$8)))=0,"","Award / order: "&amp;(COUNTIFS(Procurement!$M$9:$M$68,C56,Procurement!$C$9:$C$68,"&lt;&gt;",Procurement!$AC$9:$AC$68,"&lt;&gt;Cancelled",Procurement!$B$9:$B$68,IF($D$8="All","*",$D$8))))</f>
      </c>
      <c r="D59" s="10" t="str">
        <f>IF((COUNTIFS(Procurement!$M$9:$M$68,D56,Procurement!$C$9:$C$68,"&lt;&gt;",Procurement!$AC$9:$AC$68,"&lt;&gt;Cancelled",Procurement!$B$9:$B$68,IF($D$8="All","*",$D$8)))=0,"","Award / order: "&amp;(COUNTIFS(Procurement!$M$9:$M$68,D56,Procurement!$C$9:$C$68,"&lt;&gt;",Procurement!$AC$9:$AC$68,"&lt;&gt;Cancelled",Procurement!$B$9:$B$68,IF($D$8="All","*",$D$8))))</f>
      </c>
      <c r="E59" s="10" t="str">
        <f>IF((COUNTIFS(Procurement!$M$9:$M$68,E56,Procurement!$C$9:$C$68,"&lt;&gt;",Procurement!$AC$9:$AC$68,"&lt;&gt;Cancelled",Procurement!$B$9:$B$68,IF($D$8="All","*",$D$8)))=0,"","Award / order: "&amp;(COUNTIFS(Procurement!$M$9:$M$68,E56,Procurement!$C$9:$C$68,"&lt;&gt;",Procurement!$AC$9:$AC$68,"&lt;&gt;Cancelled",Procurement!$B$9:$B$68,IF($D$8="All","*",$D$8))))</f>
      </c>
      <c r="F59" s="10" t="str">
        <f>IF((COUNTIFS(Procurement!$M$9:$M$68,F56,Procurement!$C$9:$C$68,"&lt;&gt;",Procurement!$AC$9:$AC$68,"&lt;&gt;Cancelled",Procurement!$B$9:$B$68,IF($D$8="All","*",$D$8)))=0,"","Award / order: "&amp;(COUNTIFS(Procurement!$M$9:$M$68,F56,Procurement!$C$9:$C$68,"&lt;&gt;",Procurement!$AC$9:$AC$68,"&lt;&gt;Cancelled",Procurement!$B$9:$B$68,IF($D$8="All","*",$D$8))))</f>
      </c>
      <c r="G59" s="10" t="str">
        <f>IF((COUNTIFS(Procurement!$M$9:$M$68,G56,Procurement!$C$9:$C$68,"&lt;&gt;",Procurement!$AC$9:$AC$68,"&lt;&gt;Cancelled",Procurement!$B$9:$B$68,IF($D$8="All","*",$D$8)))=0,"","Award / order: "&amp;(COUNTIFS(Procurement!$M$9:$M$68,G56,Procurement!$C$9:$C$68,"&lt;&gt;",Procurement!$AC$9:$AC$68,"&lt;&gt;Cancelled",Procurement!$B$9:$B$68,IF($D$8="All","*",$D$8))))</f>
      </c>
      <c r="H59" s="7" t="str">
        <f>IF((COUNTIFS(Procurement!$M$9:$M$68,H56,Procurement!$C$9:$C$68,"&lt;&gt;",Procurement!$AC$9:$AC$68,"&lt;&gt;Cancelled",Procurement!$B$9:$B$68,IF($D$8="All","*",$D$8)))=0,"","Award / order: "&amp;(COUNTIFS(Procurement!$M$9:$M$68,H56,Procurement!$C$9:$C$68,"&lt;&gt;",Procurement!$AC$9:$AC$68,"&lt;&gt;Cancelled",Procurement!$B$9:$B$68,IF($D$8="All","*",$D$8))))</f>
      </c>
      <c r="I59" s="7" t="str">
        <f>IF((COUNTIFS(Procurement!$M$9:$M$68,I56,Procurement!$C$9:$C$68,"&lt;&gt;",Procurement!$AC$9:$AC$68,"&lt;&gt;Cancelled",Procurement!$B$9:$B$68,IF($D$8="All","*",$D$8)))=0,"","Award / order: "&amp;(COUNTIFS(Procurement!$M$9:$M$68,I56,Procurement!$C$9:$C$68,"&lt;&gt;",Procurement!$AC$9:$AC$68,"&lt;&gt;Cancelled",Procurement!$B$9:$B$68,IF($D$8="All","*",$D$8))))</f>
      </c>
      <c r="J59" s="95"/>
      <c r="K59" s="94"/>
    </row>
    <row r="60" ht="23" customHeight="1">
      <c r="A60" s="93"/>
      <c r="B60" s="1"/>
      <c r="C60" s="10" t="str">
        <f>IF((COUNTIFS(Procurement!$L$9:$L$68,C56,Procurement!$C$9:$C$68,"&lt;&gt;",Procurement!$AC$9:$AC$68,"&lt;&gt;Cancelled",Procurement!$B$9:$B$68,IF($D$8="All","*",$D$8)))=0,"","Delivery required: "&amp;(COUNTIFS(Procurement!$L$9:$L$68,C56,Procurement!$C$9:$C$68,"&lt;&gt;",Procurement!$AC$9:$AC$68,"&lt;&gt;Cancelled",Procurement!$B$9:$B$68,IF($D$8="All","*",$D$8))))</f>
      </c>
      <c r="D60" s="10" t="str">
        <f>IF((COUNTIFS(Procurement!$L$9:$L$68,D56,Procurement!$C$9:$C$68,"&lt;&gt;",Procurement!$AC$9:$AC$68,"&lt;&gt;Cancelled",Procurement!$B$9:$B$68,IF($D$8="All","*",$D$8)))=0,"","Delivery required: "&amp;(COUNTIFS(Procurement!$L$9:$L$68,D56,Procurement!$C$9:$C$68,"&lt;&gt;",Procurement!$AC$9:$AC$68,"&lt;&gt;Cancelled",Procurement!$B$9:$B$68,IF($D$8="All","*",$D$8))))</f>
      </c>
      <c r="E60" s="10" t="str">
        <f>IF((COUNTIFS(Procurement!$L$9:$L$68,E56,Procurement!$C$9:$C$68,"&lt;&gt;",Procurement!$AC$9:$AC$68,"&lt;&gt;Cancelled",Procurement!$B$9:$B$68,IF($D$8="All","*",$D$8)))=0,"","Delivery required: "&amp;(COUNTIFS(Procurement!$L$9:$L$68,E56,Procurement!$C$9:$C$68,"&lt;&gt;",Procurement!$AC$9:$AC$68,"&lt;&gt;Cancelled",Procurement!$B$9:$B$68,IF($D$8="All","*",$D$8))))</f>
      </c>
      <c r="F60" s="10" t="str">
        <f>IF((COUNTIFS(Procurement!$L$9:$L$68,F56,Procurement!$C$9:$C$68,"&lt;&gt;",Procurement!$AC$9:$AC$68,"&lt;&gt;Cancelled",Procurement!$B$9:$B$68,IF($D$8="All","*",$D$8)))=0,"","Delivery required: "&amp;(COUNTIFS(Procurement!$L$9:$L$68,F56,Procurement!$C$9:$C$68,"&lt;&gt;",Procurement!$AC$9:$AC$68,"&lt;&gt;Cancelled",Procurement!$B$9:$B$68,IF($D$8="All","*",$D$8))))</f>
      </c>
      <c r="G60" s="10" t="str">
        <f>IF((COUNTIFS(Procurement!$L$9:$L$68,G56,Procurement!$C$9:$C$68,"&lt;&gt;",Procurement!$AC$9:$AC$68,"&lt;&gt;Cancelled",Procurement!$B$9:$B$68,IF($D$8="All","*",$D$8)))=0,"","Delivery required: "&amp;(COUNTIFS(Procurement!$L$9:$L$68,G56,Procurement!$C$9:$C$68,"&lt;&gt;",Procurement!$AC$9:$AC$68,"&lt;&gt;Cancelled",Procurement!$B$9:$B$68,IF($D$8="All","*",$D$8))))</f>
      </c>
      <c r="H60" s="7" t="str">
        <f>IF((COUNTIFS(Procurement!$L$9:$L$68,H56,Procurement!$C$9:$C$68,"&lt;&gt;",Procurement!$AC$9:$AC$68,"&lt;&gt;Cancelled",Procurement!$B$9:$B$68,IF($D$8="All","*",$D$8)))=0,"","Delivery required: "&amp;(COUNTIFS(Procurement!$L$9:$L$68,H56,Procurement!$C$9:$C$68,"&lt;&gt;",Procurement!$AC$9:$AC$68,"&lt;&gt;Cancelled",Procurement!$B$9:$B$68,IF($D$8="All","*",$D$8))))</f>
      </c>
      <c r="I60" s="7" t="str">
        <f>IF((COUNTIFS(Procurement!$L$9:$L$68,I56,Procurement!$C$9:$C$68,"&lt;&gt;",Procurement!$AC$9:$AC$68,"&lt;&gt;Cancelled",Procurement!$B$9:$B$68,IF($D$8="All","*",$D$8)))=0,"","Delivery required: "&amp;(COUNTIFS(Procurement!$L$9:$L$68,I56,Procurement!$C$9:$C$68,"&lt;&gt;",Procurement!$AC$9:$AC$68,"&lt;&gt;Cancelled",Procurement!$B$9:$B$68,IF($D$8="All","*",$D$8))))</f>
      </c>
      <c r="J60" s="95"/>
      <c r="K60" s="94"/>
    </row>
    <row r="61" ht="23" customHeight="1">
      <c r="A61" s="93"/>
      <c r="B61" s="1"/>
      <c r="C61" s="10" t="str">
        <f>IF((COUNTIFS(Procurement!$F$9:$F$68,C56,Procurement!$C$9:$C$68,"&lt;&gt;",Procurement!$AC$9:$AC$68,"&lt;&gt;Cancelled",Procurement!$B$9:$B$68,IF($D$8="All","*",$D$8)))=0,"","Inspection: "&amp;(COUNTIFS(Procurement!$F$9:$F$68,C56,Procurement!$C$9:$C$68,"&lt;&gt;",Procurement!$AC$9:$AC$68,"&lt;&gt;Cancelled",Procurement!$B$9:$B$68,IF($D$8="All","*",$D$8))))</f>
      </c>
      <c r="D61" s="10" t="str">
        <f>IF((COUNTIFS(Procurement!$F$9:$F$68,D56,Procurement!$C$9:$C$68,"&lt;&gt;",Procurement!$AC$9:$AC$68,"&lt;&gt;Cancelled",Procurement!$B$9:$B$68,IF($D$8="All","*",$D$8)))=0,"","Inspection: "&amp;(COUNTIFS(Procurement!$F$9:$F$68,D56,Procurement!$C$9:$C$68,"&lt;&gt;",Procurement!$AC$9:$AC$68,"&lt;&gt;Cancelled",Procurement!$B$9:$B$68,IF($D$8="All","*",$D$8))))</f>
      </c>
      <c r="E61" s="10" t="str">
        <f>IF((COUNTIFS(Procurement!$F$9:$F$68,E56,Procurement!$C$9:$C$68,"&lt;&gt;",Procurement!$AC$9:$AC$68,"&lt;&gt;Cancelled",Procurement!$B$9:$B$68,IF($D$8="All","*",$D$8)))=0,"","Inspection: "&amp;(COUNTIFS(Procurement!$F$9:$F$68,E56,Procurement!$C$9:$C$68,"&lt;&gt;",Procurement!$AC$9:$AC$68,"&lt;&gt;Cancelled",Procurement!$B$9:$B$68,IF($D$8="All","*",$D$8))))</f>
      </c>
      <c r="F61" s="10" t="str">
        <f>IF((COUNTIFS(Procurement!$F$9:$F$68,F56,Procurement!$C$9:$C$68,"&lt;&gt;",Procurement!$AC$9:$AC$68,"&lt;&gt;Cancelled",Procurement!$B$9:$B$68,IF($D$8="All","*",$D$8)))=0,"","Inspection: "&amp;(COUNTIFS(Procurement!$F$9:$F$68,F56,Procurement!$C$9:$C$68,"&lt;&gt;",Procurement!$AC$9:$AC$68,"&lt;&gt;Cancelled",Procurement!$B$9:$B$68,IF($D$8="All","*",$D$8))))</f>
      </c>
      <c r="G61" s="10" t="str">
        <f>IF((COUNTIFS(Procurement!$F$9:$F$68,G56,Procurement!$C$9:$C$68,"&lt;&gt;",Procurement!$AC$9:$AC$68,"&lt;&gt;Cancelled",Procurement!$B$9:$B$68,IF($D$8="All","*",$D$8)))=0,"","Inspection: "&amp;(COUNTIFS(Procurement!$F$9:$F$68,G56,Procurement!$C$9:$C$68,"&lt;&gt;",Procurement!$AC$9:$AC$68,"&lt;&gt;Cancelled",Procurement!$B$9:$B$68,IF($D$8="All","*",$D$8))))</f>
      </c>
      <c r="H61" s="7" t="str">
        <f>IF((COUNTIFS(Procurement!$F$9:$F$68,H56,Procurement!$C$9:$C$68,"&lt;&gt;",Procurement!$AC$9:$AC$68,"&lt;&gt;Cancelled",Procurement!$B$9:$B$68,IF($D$8="All","*",$D$8)))=0,"","Inspection: "&amp;(COUNTIFS(Procurement!$F$9:$F$68,H56,Procurement!$C$9:$C$68,"&lt;&gt;",Procurement!$AC$9:$AC$68,"&lt;&gt;Cancelled",Procurement!$B$9:$B$68,IF($D$8="All","*",$D$8))))</f>
      </c>
      <c r="I61" s="7" t="str">
        <f>IF((COUNTIFS(Procurement!$F$9:$F$68,I56,Procurement!$C$9:$C$68,"&lt;&gt;",Procurement!$AC$9:$AC$68,"&lt;&gt;Cancelled",Procurement!$B$9:$B$68,IF($D$8="All","*",$D$8)))=0,"","Inspection: "&amp;(COUNTIFS(Procurement!$F$9:$F$68,I56,Procurement!$C$9:$C$68,"&lt;&gt;",Procurement!$AC$9:$AC$68,"&lt;&gt;Cancelled",Procurement!$B$9:$B$68,IF($D$8="All","*",$D$8))))</f>
      </c>
      <c r="J61" s="95"/>
      <c r="K61" s="94"/>
    </row>
    <row r="62" ht="23" customHeight="1">
      <c r="A62" s="93"/>
      <c r="B62" s="1"/>
      <c r="C62" s="10" t="str">
        <f>IF((COUNTIFS(Procurement!$W$9:$W$68,C56,Procurement!$C$9:$C$68,"&lt;&gt;",Procurement!$AC$9:$AC$68,"&lt;&gt;Cancelled",Procurement!$B$9:$B$68,IF($D$8="All","*",$D$8))+COUNTIFS(Commitments!$L$9:$L$128,C56,Commitments!$E$9:$E$128,"&lt;&gt;",Commitments!$J$9:$J$128,"&lt;&gt;Cancelled",Commitments!$C$9:$C$128,IF($D$8="All","*",$D$8)))=0,"","Promises: "&amp;(COUNTIFS(Procurement!$W$9:$W$68,C56,Procurement!$C$9:$C$68,"&lt;&gt;",Procurement!$AC$9:$AC$68,"&lt;&gt;Cancelled",Procurement!$B$9:$B$68,IF($D$8="All","*",$D$8))+COUNTIFS(Commitments!$L$9:$L$128,C56,Commitments!$E$9:$E$128,"&lt;&gt;",Commitments!$J$9:$J$128,"&lt;&gt;Cancelled",Commitments!$C$9:$C$128,IF($D$8="All","*",$D$8))))</f>
        <v>Promises: 1</v>
      </c>
      <c r="D62" s="10" t="str">
        <f>IF((COUNTIFS(Procurement!$W$9:$W$68,D56,Procurement!$C$9:$C$68,"&lt;&gt;",Procurement!$AC$9:$AC$68,"&lt;&gt;Cancelled",Procurement!$B$9:$B$68,IF($D$8="All","*",$D$8))+COUNTIFS(Commitments!$L$9:$L$128,D56,Commitments!$E$9:$E$128,"&lt;&gt;",Commitments!$J$9:$J$128,"&lt;&gt;Cancelled",Commitments!$C$9:$C$128,IF($D$8="All","*",$D$8)))=0,"","Promises: "&amp;(COUNTIFS(Procurement!$W$9:$W$68,D56,Procurement!$C$9:$C$68,"&lt;&gt;",Procurement!$AC$9:$AC$68,"&lt;&gt;Cancelled",Procurement!$B$9:$B$68,IF($D$8="All","*",$D$8))+COUNTIFS(Commitments!$L$9:$L$128,D56,Commitments!$E$9:$E$128,"&lt;&gt;",Commitments!$J$9:$J$128,"&lt;&gt;Cancelled",Commitments!$C$9:$C$128,IF($D$8="All","*",$D$8))))</f>
      </c>
      <c r="E62" s="10" t="str">
        <f>IF((COUNTIFS(Procurement!$W$9:$W$68,E56,Procurement!$C$9:$C$68,"&lt;&gt;",Procurement!$AC$9:$AC$68,"&lt;&gt;Cancelled",Procurement!$B$9:$B$68,IF($D$8="All","*",$D$8))+COUNTIFS(Commitments!$L$9:$L$128,E56,Commitments!$E$9:$E$128,"&lt;&gt;",Commitments!$J$9:$J$128,"&lt;&gt;Cancelled",Commitments!$C$9:$C$128,IF($D$8="All","*",$D$8)))=0,"","Promises: "&amp;(COUNTIFS(Procurement!$W$9:$W$68,E56,Procurement!$C$9:$C$68,"&lt;&gt;",Procurement!$AC$9:$AC$68,"&lt;&gt;Cancelled",Procurement!$B$9:$B$68,IF($D$8="All","*",$D$8))+COUNTIFS(Commitments!$L$9:$L$128,E56,Commitments!$E$9:$E$128,"&lt;&gt;",Commitments!$J$9:$J$128,"&lt;&gt;Cancelled",Commitments!$C$9:$C$128,IF($D$8="All","*",$D$8))))</f>
      </c>
      <c r="F62" s="10" t="str">
        <f>IF((COUNTIFS(Procurement!$W$9:$W$68,F56,Procurement!$C$9:$C$68,"&lt;&gt;",Procurement!$AC$9:$AC$68,"&lt;&gt;Cancelled",Procurement!$B$9:$B$68,IF($D$8="All","*",$D$8))+COUNTIFS(Commitments!$L$9:$L$128,F56,Commitments!$E$9:$E$128,"&lt;&gt;",Commitments!$J$9:$J$128,"&lt;&gt;Cancelled",Commitments!$C$9:$C$128,IF($D$8="All","*",$D$8)))=0,"","Promises: "&amp;(COUNTIFS(Procurement!$W$9:$W$68,F56,Procurement!$C$9:$C$68,"&lt;&gt;",Procurement!$AC$9:$AC$68,"&lt;&gt;Cancelled",Procurement!$B$9:$B$68,IF($D$8="All","*",$D$8))+COUNTIFS(Commitments!$L$9:$L$128,F56,Commitments!$E$9:$E$128,"&lt;&gt;",Commitments!$J$9:$J$128,"&lt;&gt;Cancelled",Commitments!$C$9:$C$128,IF($D$8="All","*",$D$8))))</f>
      </c>
      <c r="G62" s="10" t="str">
        <f>IF((COUNTIFS(Procurement!$W$9:$W$68,G56,Procurement!$C$9:$C$68,"&lt;&gt;",Procurement!$AC$9:$AC$68,"&lt;&gt;Cancelled",Procurement!$B$9:$B$68,IF($D$8="All","*",$D$8))+COUNTIFS(Commitments!$L$9:$L$128,G56,Commitments!$E$9:$E$128,"&lt;&gt;",Commitments!$J$9:$J$128,"&lt;&gt;Cancelled",Commitments!$C$9:$C$128,IF($D$8="All","*",$D$8)))=0,"","Promises: "&amp;(COUNTIFS(Procurement!$W$9:$W$68,G56,Procurement!$C$9:$C$68,"&lt;&gt;",Procurement!$AC$9:$AC$68,"&lt;&gt;Cancelled",Procurement!$B$9:$B$68,IF($D$8="All","*",$D$8))+COUNTIFS(Commitments!$L$9:$L$128,G56,Commitments!$E$9:$E$128,"&lt;&gt;",Commitments!$J$9:$J$128,"&lt;&gt;Cancelled",Commitments!$C$9:$C$128,IF($D$8="All","*",$D$8))))</f>
      </c>
      <c r="H62" s="7" t="str">
        <f>IF((COUNTIFS(Procurement!$W$9:$W$68,H56,Procurement!$C$9:$C$68,"&lt;&gt;",Procurement!$AC$9:$AC$68,"&lt;&gt;Cancelled",Procurement!$B$9:$B$68,IF($D$8="All","*",$D$8))+COUNTIFS(Commitments!$L$9:$L$128,H56,Commitments!$E$9:$E$128,"&lt;&gt;",Commitments!$J$9:$J$128,"&lt;&gt;Cancelled",Commitments!$C$9:$C$128,IF($D$8="All","*",$D$8)))=0,"","Promises: "&amp;(COUNTIFS(Procurement!$W$9:$W$68,H56,Procurement!$C$9:$C$68,"&lt;&gt;",Procurement!$AC$9:$AC$68,"&lt;&gt;Cancelled",Procurement!$B$9:$B$68,IF($D$8="All","*",$D$8))+COUNTIFS(Commitments!$L$9:$L$128,H56,Commitments!$E$9:$E$128,"&lt;&gt;",Commitments!$J$9:$J$128,"&lt;&gt;Cancelled",Commitments!$C$9:$C$128,IF($D$8="All","*",$D$8))))</f>
      </c>
      <c r="I62" s="7" t="str">
        <f>IF((COUNTIFS(Procurement!$W$9:$W$68,I56,Procurement!$C$9:$C$68,"&lt;&gt;",Procurement!$AC$9:$AC$68,"&lt;&gt;Cancelled",Procurement!$B$9:$B$68,IF($D$8="All","*",$D$8))+COUNTIFS(Commitments!$L$9:$L$128,I56,Commitments!$E$9:$E$128,"&lt;&gt;",Commitments!$J$9:$J$128,"&lt;&gt;Cancelled",Commitments!$C$9:$C$128,IF($D$8="All","*",$D$8)))=0,"","Promises: "&amp;(COUNTIFS(Procurement!$W$9:$W$68,I56,Procurement!$C$9:$C$68,"&lt;&gt;",Procurement!$AC$9:$AC$68,"&lt;&gt;Cancelled",Procurement!$B$9:$B$68,IF($D$8="All","*",$D$8))+COUNTIFS(Commitments!$L$9:$L$128,I56,Commitments!$E$9:$E$128,"&lt;&gt;",Commitments!$J$9:$J$128,"&lt;&gt;Cancelled",Commitments!$C$9:$C$128,IF($D$8="All","*",$D$8))))</f>
      </c>
      <c r="J62" s="95"/>
      <c r="K62" s="94"/>
    </row>
    <row r="63" ht="10" customHeight="1">
      <c r="A63" s="93"/>
      <c r="B63" s="1"/>
      <c r="C63" s="11"/>
      <c r="D63" s="11"/>
      <c r="E63" s="11"/>
      <c r="F63" s="11"/>
      <c r="G63" s="11"/>
      <c r="H63" s="8"/>
      <c r="I63" s="8"/>
      <c r="J63" s="95"/>
      <c r="K63" s="94"/>
    </row>
    <row r="64" ht="24" customHeight="1">
      <c r="A64" s="93"/>
      <c r="B64" s="1"/>
      <c r="C64" s="1"/>
      <c r="D64" s="1"/>
      <c r="E64" s="1"/>
      <c r="F64" s="1"/>
      <c r="G64" s="1"/>
      <c r="H64" s="1"/>
      <c r="I64" s="1"/>
      <c r="J64" s="95"/>
      <c r="K64" s="94"/>
    </row>
    <row r="65" ht="24" customHeight="1">
      <c r="A65" s="93"/>
      <c r="B65" s="1"/>
      <c r="C65" s="1"/>
      <c r="D65" s="1"/>
      <c r="E65" s="1"/>
      <c r="F65" s="1"/>
      <c r="G65" s="1"/>
      <c r="H65" s="1"/>
      <c r="I65" s="1"/>
      <c r="J65" s="95"/>
      <c r="K65" s="94"/>
    </row>
    <row r="66" ht="24" customHeight="1">
      <c r="A66" s="93"/>
      <c r="B66" s="1"/>
      <c r="C66" s="2" t="s">
        <v>20</v>
      </c>
      <c r="D66" s="1"/>
      <c r="E66" s="1"/>
      <c r="F66" s="1"/>
      <c r="G66" s="1"/>
      <c r="H66" s="1"/>
      <c r="I66" s="1"/>
      <c r="J66" s="95"/>
      <c r="K66" s="94"/>
    </row>
    <row r="67" ht="24" customHeight="1">
      <c r="A67" s="93"/>
      <c r="B67" s="1"/>
      <c r="C67" s="1"/>
      <c r="D67" s="1"/>
      <c r="E67" s="1"/>
      <c r="F67" s="1"/>
      <c r="G67" s="1"/>
      <c r="H67" s="1"/>
      <c r="I67" s="1"/>
      <c r="J67" s="95"/>
      <c r="K67" s="94"/>
    </row>
    <row r="68" ht="49" customHeight="1">
      <c r="A68" s="93"/>
      <c r="B68" s="1"/>
      <c r="C68" s="90" t="s">
        <v>21</v>
      </c>
      <c r="D68" s="90" t="s">
        <v>22</v>
      </c>
      <c r="E68" s="90" t="s">
        <v>23</v>
      </c>
      <c r="F68" s="90" t="s">
        <v>24</v>
      </c>
      <c r="G68" s="1"/>
      <c r="H68" s="1"/>
      <c r="I68" s="1"/>
      <c r="J68" s="95"/>
      <c r="K68" s="94"/>
    </row>
    <row r="69" ht="24" customHeight="1">
      <c r="A69" s="93"/>
      <c r="B69" s="1"/>
      <c r="C69" s="91" t="n">
        <f>DATE($D$6,1,1)</f>
        <v>46023</v>
      </c>
      <c r="D69" s="92" t="n">
        <f>COUNTIFS(Procurement!$M$9:$M$68,"&gt;="&amp;C69,Procurement!$M$9:$M$68,"&lt;"&amp;EDATE(C69,1),Procurement!$C$9:$C$68,"&lt;&gt;",Procurement!$AC$9:$AC$68,"&lt;&gt;Cancelled",Procurement!$B$9:$B$68,IF($D$8="All","*",$D$8))</f>
        <v>0</v>
      </c>
      <c r="E69" s="92" t="n">
        <f>COUNTIFS(Procurement!$L$9:$L$68,"&gt;="&amp;C69,Procurement!$L$9:$L$68,"&lt;"&amp;EDATE(C69,1),Procurement!$C$9:$C$68,"&lt;&gt;",Procurement!$AC$9:$AC$68,"&lt;&gt;Cancelled",Procurement!$B$9:$B$68,IF($D$8="All","*",$D$8))</f>
        <v>0</v>
      </c>
      <c r="F69" s="92" t="n">
        <f>COUNTIFS(Commitments!$L$9:$L$128,"&gt;="&amp;C69,Commitments!$L$9:$L$128,"&lt;"&amp;EDATE(C69,1),Commitments!$E$9:$E$128,"&lt;&gt;",Commitments!$J$9:$J$128,"&lt;&gt;Cancelled",Commitments!$C$9:$C$128,IF($D$8="All","*",$D$8))+COUNTIFS(Procurement!$W$9:$W$68,"&gt;="&amp;C69,Procurement!$W$9:$W$68,"&lt;"&amp;EDATE(C69,1),Procurement!$C$9:$C$68,"&lt;&gt;",Procurement!$AC$9:$AC$68,"&lt;&gt;Cancelled",Procurement!$B$9:$B$68,IF($D$8="All","*",$D$8))</f>
        <v>0</v>
      </c>
      <c r="G69" s="1"/>
      <c r="H69" s="1"/>
      <c r="I69" s="1"/>
      <c r="J69" s="95"/>
      <c r="K69" s="94"/>
    </row>
    <row r="70" ht="24" customHeight="1">
      <c r="A70" s="93"/>
      <c r="B70" s="1"/>
      <c r="C70" s="91" t="n">
        <f>DATE($D$6,2,1)</f>
        <v>46054</v>
      </c>
      <c r="D70" s="92" t="n">
        <f>COUNTIFS(Procurement!$M$9:$M$68,"&gt;="&amp;C70,Procurement!$M$9:$M$68,"&lt;"&amp;EDATE(C70,1),Procurement!$C$9:$C$68,"&lt;&gt;",Procurement!$AC$9:$AC$68,"&lt;&gt;Cancelled",Procurement!$B$9:$B$68,IF($D$8="All","*",$D$8))</f>
        <v>0</v>
      </c>
      <c r="E70" s="92" t="n">
        <f>COUNTIFS(Procurement!$L$9:$L$68,"&gt;="&amp;C70,Procurement!$L$9:$L$68,"&lt;"&amp;EDATE(C70,1),Procurement!$C$9:$C$68,"&lt;&gt;",Procurement!$AC$9:$AC$68,"&lt;&gt;Cancelled",Procurement!$B$9:$B$68,IF($D$8="All","*",$D$8))</f>
        <v>0</v>
      </c>
      <c r="F70" s="92" t="n">
        <f>COUNTIFS(Commitments!$L$9:$L$128,"&gt;="&amp;C70,Commitments!$L$9:$L$128,"&lt;"&amp;EDATE(C70,1),Commitments!$E$9:$E$128,"&lt;&gt;",Commitments!$J$9:$J$128,"&lt;&gt;Cancelled",Commitments!$C$9:$C$128,IF($D$8="All","*",$D$8))+COUNTIFS(Procurement!$W$9:$W$68,"&gt;="&amp;C70,Procurement!$W$9:$W$68,"&lt;"&amp;EDATE(C70,1),Procurement!$C$9:$C$68,"&lt;&gt;",Procurement!$AC$9:$AC$68,"&lt;&gt;Cancelled",Procurement!$B$9:$B$68,IF($D$8="All","*",$D$8))</f>
        <v>0</v>
      </c>
      <c r="G70" s="1"/>
      <c r="H70" s="1"/>
      <c r="I70" s="1"/>
      <c r="J70" s="95"/>
      <c r="K70" s="94"/>
    </row>
    <row r="71" ht="24" customHeight="1">
      <c r="A71" s="93"/>
      <c r="B71" s="1"/>
      <c r="C71" s="91" t="n">
        <f>DATE($D$6,3,1)</f>
        <v>46082</v>
      </c>
      <c r="D71" s="92" t="n">
        <f>COUNTIFS(Procurement!$M$9:$M$68,"&gt;="&amp;C71,Procurement!$M$9:$M$68,"&lt;"&amp;EDATE(C71,1),Procurement!$C$9:$C$68,"&lt;&gt;",Procurement!$AC$9:$AC$68,"&lt;&gt;Cancelled",Procurement!$B$9:$B$68,IF($D$8="All","*",$D$8))</f>
        <v>0</v>
      </c>
      <c r="E71" s="92" t="n">
        <f>COUNTIFS(Procurement!$L$9:$L$68,"&gt;="&amp;C71,Procurement!$L$9:$L$68,"&lt;"&amp;EDATE(C71,1),Procurement!$C$9:$C$68,"&lt;&gt;",Procurement!$AC$9:$AC$68,"&lt;&gt;Cancelled",Procurement!$B$9:$B$68,IF($D$8="All","*",$D$8))</f>
        <v>0</v>
      </c>
      <c r="F71" s="92" t="n">
        <f>COUNTIFS(Commitments!$L$9:$L$128,"&gt;="&amp;C71,Commitments!$L$9:$L$128,"&lt;"&amp;EDATE(C71,1),Commitments!$E$9:$E$128,"&lt;&gt;",Commitments!$J$9:$J$128,"&lt;&gt;Cancelled",Commitments!$C$9:$C$128,IF($D$8="All","*",$D$8))+COUNTIFS(Procurement!$W$9:$W$68,"&gt;="&amp;C71,Procurement!$W$9:$W$68,"&lt;"&amp;EDATE(C71,1),Procurement!$C$9:$C$68,"&lt;&gt;",Procurement!$AC$9:$AC$68,"&lt;&gt;Cancelled",Procurement!$B$9:$B$68,IF($D$8="All","*",$D$8))</f>
        <v>0</v>
      </c>
      <c r="G71" s="1"/>
      <c r="H71" s="1"/>
      <c r="I71" s="1"/>
      <c r="J71" s="95"/>
      <c r="K71" s="94"/>
    </row>
    <row r="72" ht="24" customHeight="1">
      <c r="A72" s="93"/>
      <c r="B72" s="1"/>
      <c r="C72" s="91" t="n">
        <f>DATE($D$6,4,1)</f>
        <v>46113</v>
      </c>
      <c r="D72" s="92" t="n">
        <f>COUNTIFS(Procurement!$M$9:$M$68,"&gt;="&amp;C72,Procurement!$M$9:$M$68,"&lt;"&amp;EDATE(C72,1),Procurement!$C$9:$C$68,"&lt;&gt;",Procurement!$AC$9:$AC$68,"&lt;&gt;Cancelled",Procurement!$B$9:$B$68,IF($D$8="All","*",$D$8))</f>
        <v>0</v>
      </c>
      <c r="E72" s="92" t="n">
        <f>COUNTIFS(Procurement!$L$9:$L$68,"&gt;="&amp;C72,Procurement!$L$9:$L$68,"&lt;"&amp;EDATE(C72,1),Procurement!$C$9:$C$68,"&lt;&gt;",Procurement!$AC$9:$AC$68,"&lt;&gt;Cancelled",Procurement!$B$9:$B$68,IF($D$8="All","*",$D$8))</f>
        <v>0</v>
      </c>
      <c r="F72" s="92" t="n">
        <f>COUNTIFS(Commitments!$L$9:$L$128,"&gt;="&amp;C72,Commitments!$L$9:$L$128,"&lt;"&amp;EDATE(C72,1),Commitments!$E$9:$E$128,"&lt;&gt;",Commitments!$J$9:$J$128,"&lt;&gt;Cancelled",Commitments!$C$9:$C$128,IF($D$8="All","*",$D$8))+COUNTIFS(Procurement!$W$9:$W$68,"&gt;="&amp;C72,Procurement!$W$9:$W$68,"&lt;"&amp;EDATE(C72,1),Procurement!$C$9:$C$68,"&lt;&gt;",Procurement!$AC$9:$AC$68,"&lt;&gt;Cancelled",Procurement!$B$9:$B$68,IF($D$8="All","*",$D$8))</f>
        <v>0</v>
      </c>
      <c r="G72" s="1"/>
      <c r="H72" s="1"/>
      <c r="I72" s="1"/>
      <c r="J72" s="95"/>
      <c r="K72" s="94"/>
    </row>
    <row r="73" ht="24" customHeight="1">
      <c r="A73" s="93"/>
      <c r="B73" s="1"/>
      <c r="C73" s="91" t="n">
        <f>DATE($D$6,5,1)</f>
        <v>46143</v>
      </c>
      <c r="D73" s="92" t="n">
        <f>COUNTIFS(Procurement!$M$9:$M$68,"&gt;="&amp;C73,Procurement!$M$9:$M$68,"&lt;"&amp;EDATE(C73,1),Procurement!$C$9:$C$68,"&lt;&gt;",Procurement!$AC$9:$AC$68,"&lt;&gt;Cancelled",Procurement!$B$9:$B$68,IF($D$8="All","*",$D$8))</f>
        <v>0</v>
      </c>
      <c r="E73" s="92" t="n">
        <f>COUNTIFS(Procurement!$L$9:$L$68,"&gt;="&amp;C73,Procurement!$L$9:$L$68,"&lt;"&amp;EDATE(C73,1),Procurement!$C$9:$C$68,"&lt;&gt;",Procurement!$AC$9:$AC$68,"&lt;&gt;Cancelled",Procurement!$B$9:$B$68,IF($D$8="All","*",$D$8))</f>
        <v>0</v>
      </c>
      <c r="F73" s="92" t="n">
        <f>COUNTIFS(Commitments!$L$9:$L$128,"&gt;="&amp;C73,Commitments!$L$9:$L$128,"&lt;"&amp;EDATE(C73,1),Commitments!$E$9:$E$128,"&lt;&gt;",Commitments!$J$9:$J$128,"&lt;&gt;Cancelled",Commitments!$C$9:$C$128,IF($D$8="All","*",$D$8))+COUNTIFS(Procurement!$W$9:$W$68,"&gt;="&amp;C73,Procurement!$W$9:$W$68,"&lt;"&amp;EDATE(C73,1),Procurement!$C$9:$C$68,"&lt;&gt;",Procurement!$AC$9:$AC$68,"&lt;&gt;Cancelled",Procurement!$B$9:$B$68,IF($D$8="All","*",$D$8))</f>
        <v>0</v>
      </c>
      <c r="G73" s="1"/>
      <c r="H73" s="1"/>
      <c r="I73" s="1"/>
      <c r="J73" s="95"/>
      <c r="K73" s="94"/>
    </row>
    <row r="74" ht="24" customHeight="1">
      <c r="A74" s="93"/>
      <c r="B74" s="1"/>
      <c r="C74" s="91" t="n">
        <f>DATE($D$6,6,1)</f>
        <v>46174</v>
      </c>
      <c r="D74" s="92" t="n">
        <f>COUNTIFS(Procurement!$M$9:$M$68,"&gt;="&amp;C74,Procurement!$M$9:$M$68,"&lt;"&amp;EDATE(C74,1),Procurement!$C$9:$C$68,"&lt;&gt;",Procurement!$AC$9:$AC$68,"&lt;&gt;Cancelled",Procurement!$B$9:$B$68,IF($D$8="All","*",$D$8))</f>
        <v>0</v>
      </c>
      <c r="E74" s="92" t="n">
        <f>COUNTIFS(Procurement!$L$9:$L$68,"&gt;="&amp;C74,Procurement!$L$9:$L$68,"&lt;"&amp;EDATE(C74,1),Procurement!$C$9:$C$68,"&lt;&gt;",Procurement!$AC$9:$AC$68,"&lt;&gt;Cancelled",Procurement!$B$9:$B$68,IF($D$8="All","*",$D$8))</f>
        <v>0</v>
      </c>
      <c r="F74" s="92" t="n">
        <f>COUNTIFS(Commitments!$L$9:$L$128,"&gt;="&amp;C74,Commitments!$L$9:$L$128,"&lt;"&amp;EDATE(C74,1),Commitments!$E$9:$E$128,"&lt;&gt;",Commitments!$J$9:$J$128,"&lt;&gt;Cancelled",Commitments!$C$9:$C$128,IF($D$8="All","*",$D$8))+COUNTIFS(Procurement!$W$9:$W$68,"&gt;="&amp;C74,Procurement!$W$9:$W$68,"&lt;"&amp;EDATE(C74,1),Procurement!$C$9:$C$68,"&lt;&gt;",Procurement!$AC$9:$AC$68,"&lt;&gt;Cancelled",Procurement!$B$9:$B$68,IF($D$8="All","*",$D$8))</f>
        <v>0</v>
      </c>
      <c r="G74" s="1"/>
      <c r="H74" s="1"/>
      <c r="I74" s="1"/>
      <c r="J74" s="95"/>
      <c r="K74" s="94"/>
    </row>
    <row r="75" ht="24" customHeight="1">
      <c r="A75" s="93"/>
      <c r="B75" s="1"/>
      <c r="C75" s="91" t="n">
        <f>DATE($D$6,7,1)</f>
        <v>46204</v>
      </c>
      <c r="D75" s="92" t="n">
        <f>COUNTIFS(Procurement!$M$9:$M$68,"&gt;="&amp;C75,Procurement!$M$9:$M$68,"&lt;"&amp;EDATE(C75,1),Procurement!$C$9:$C$68,"&lt;&gt;",Procurement!$AC$9:$AC$68,"&lt;&gt;Cancelled",Procurement!$B$9:$B$68,IF($D$8="All","*",$D$8))</f>
        <v>0</v>
      </c>
      <c r="E75" s="92" t="n">
        <f>COUNTIFS(Procurement!$L$9:$L$68,"&gt;="&amp;C75,Procurement!$L$9:$L$68,"&lt;"&amp;EDATE(C75,1),Procurement!$C$9:$C$68,"&lt;&gt;",Procurement!$AC$9:$AC$68,"&lt;&gt;Cancelled",Procurement!$B$9:$B$68,IF($D$8="All","*",$D$8))</f>
        <v>0</v>
      </c>
      <c r="F75" s="92" t="n">
        <f>COUNTIFS(Commitments!$L$9:$L$128,"&gt;="&amp;C75,Commitments!$L$9:$L$128,"&lt;"&amp;EDATE(C75,1),Commitments!$E$9:$E$128,"&lt;&gt;",Commitments!$J$9:$J$128,"&lt;&gt;Cancelled",Commitments!$C$9:$C$128,IF($D$8="All","*",$D$8))+COUNTIFS(Procurement!$W$9:$W$68,"&gt;="&amp;C75,Procurement!$W$9:$W$68,"&lt;"&amp;EDATE(C75,1),Procurement!$C$9:$C$68,"&lt;&gt;",Procurement!$AC$9:$AC$68,"&lt;&gt;Cancelled",Procurement!$B$9:$B$68,IF($D$8="All","*",$D$8))</f>
        <v>0</v>
      </c>
      <c r="G75" s="1"/>
      <c r="H75" s="1"/>
      <c r="I75" s="1"/>
      <c r="J75" s="95"/>
      <c r="K75" s="94"/>
    </row>
    <row r="76" ht="24" customHeight="1">
      <c r="A76" s="93"/>
      <c r="B76" s="1"/>
      <c r="C76" s="91" t="n">
        <f>DATE($D$6,8,1)</f>
        <v>46235</v>
      </c>
      <c r="D76" s="92" t="n">
        <f>COUNTIFS(Procurement!$M$9:$M$68,"&gt;="&amp;C76,Procurement!$M$9:$M$68,"&lt;"&amp;EDATE(C76,1),Procurement!$C$9:$C$68,"&lt;&gt;",Procurement!$AC$9:$AC$68,"&lt;&gt;Cancelled",Procurement!$B$9:$B$68,IF($D$8="All","*",$D$8))</f>
        <v>0</v>
      </c>
      <c r="E76" s="92" t="n">
        <f>COUNTIFS(Procurement!$L$9:$L$68,"&gt;="&amp;C76,Procurement!$L$9:$L$68,"&lt;"&amp;EDATE(C76,1),Procurement!$C$9:$C$68,"&lt;&gt;",Procurement!$AC$9:$AC$68,"&lt;&gt;Cancelled",Procurement!$B$9:$B$68,IF($D$8="All","*",$D$8))</f>
        <v>0</v>
      </c>
      <c r="F76" s="92" t="n">
        <f>COUNTIFS(Commitments!$L$9:$L$128,"&gt;="&amp;C76,Commitments!$L$9:$L$128,"&lt;"&amp;EDATE(C76,1),Commitments!$E$9:$E$128,"&lt;&gt;",Commitments!$J$9:$J$128,"&lt;&gt;Cancelled",Commitments!$C$9:$C$128,IF($D$8="All","*",$D$8))+COUNTIFS(Procurement!$W$9:$W$68,"&gt;="&amp;C76,Procurement!$W$9:$W$68,"&lt;"&amp;EDATE(C76,1),Procurement!$C$9:$C$68,"&lt;&gt;",Procurement!$AC$9:$AC$68,"&lt;&gt;Cancelled",Procurement!$B$9:$B$68,IF($D$8="All","*",$D$8))</f>
        <v>0</v>
      </c>
      <c r="G76" s="1"/>
      <c r="H76" s="1"/>
      <c r="I76" s="1"/>
      <c r="J76" s="95"/>
      <c r="K76" s="94"/>
    </row>
    <row r="77" ht="24" customHeight="1">
      <c r="A77" s="93"/>
      <c r="B77" s="1"/>
      <c r="C77" s="91" t="n">
        <f>DATE($D$6,9,1)</f>
        <v>46266</v>
      </c>
      <c r="D77" s="92" t="n">
        <f>COUNTIFS(Procurement!$M$9:$M$68,"&gt;="&amp;C77,Procurement!$M$9:$M$68,"&lt;"&amp;EDATE(C77,1),Procurement!$C$9:$C$68,"&lt;&gt;",Procurement!$AC$9:$AC$68,"&lt;&gt;Cancelled",Procurement!$B$9:$B$68,IF($D$8="All","*",$D$8))</f>
        <v>0</v>
      </c>
      <c r="E77" s="92" t="n">
        <f>COUNTIFS(Procurement!$L$9:$L$68,"&gt;="&amp;C77,Procurement!$L$9:$L$68,"&lt;"&amp;EDATE(C77,1),Procurement!$C$9:$C$68,"&lt;&gt;",Procurement!$AC$9:$AC$68,"&lt;&gt;Cancelled",Procurement!$B$9:$B$68,IF($D$8="All","*",$D$8))</f>
        <v>0</v>
      </c>
      <c r="F77" s="92" t="n">
        <f>COUNTIFS(Commitments!$L$9:$L$128,"&gt;="&amp;C77,Commitments!$L$9:$L$128,"&lt;"&amp;EDATE(C77,1),Commitments!$E$9:$E$128,"&lt;&gt;",Commitments!$J$9:$J$128,"&lt;&gt;Cancelled",Commitments!$C$9:$C$128,IF($D$8="All","*",$D$8))+COUNTIFS(Procurement!$W$9:$W$68,"&gt;="&amp;C77,Procurement!$W$9:$W$68,"&lt;"&amp;EDATE(C77,1),Procurement!$C$9:$C$68,"&lt;&gt;",Procurement!$AC$9:$AC$68,"&lt;&gt;Cancelled",Procurement!$B$9:$B$68,IF($D$8="All","*",$D$8))</f>
        <v>0</v>
      </c>
      <c r="G77" s="1"/>
      <c r="H77" s="1"/>
      <c r="I77" s="1"/>
      <c r="J77" s="95"/>
      <c r="K77" s="94"/>
    </row>
    <row r="78" ht="24" customHeight="1">
      <c r="A78" s="93"/>
      <c r="B78" s="1"/>
      <c r="C78" s="91" t="n">
        <f>DATE($D$6,10,1)</f>
        <v>46296</v>
      </c>
      <c r="D78" s="92" t="n">
        <f>COUNTIFS(Procurement!$M$9:$M$68,"&gt;="&amp;C78,Procurement!$M$9:$M$68,"&lt;"&amp;EDATE(C78,1),Procurement!$C$9:$C$68,"&lt;&gt;",Procurement!$AC$9:$AC$68,"&lt;&gt;Cancelled",Procurement!$B$9:$B$68,IF($D$8="All","*",$D$8))</f>
        <v>3</v>
      </c>
      <c r="E78" s="92" t="n">
        <f>COUNTIFS(Procurement!$L$9:$L$68,"&gt;="&amp;C78,Procurement!$L$9:$L$68,"&lt;"&amp;EDATE(C78,1),Procurement!$C$9:$C$68,"&lt;&gt;",Procurement!$AC$9:$AC$68,"&lt;&gt;Cancelled",Procurement!$B$9:$B$68,IF($D$8="All","*",$D$8))</f>
        <v>2</v>
      </c>
      <c r="F78" s="92" t="n">
        <f>COUNTIFS(Commitments!$L$9:$L$128,"&gt;="&amp;C78,Commitments!$L$9:$L$128,"&lt;"&amp;EDATE(C78,1),Commitments!$E$9:$E$128,"&lt;&gt;",Commitments!$J$9:$J$128,"&lt;&gt;Cancelled",Commitments!$C$9:$C$128,IF($D$8="All","*",$D$8))+COUNTIFS(Procurement!$W$9:$W$68,"&gt;="&amp;C78,Procurement!$W$9:$W$68,"&lt;"&amp;EDATE(C78,1),Procurement!$C$9:$C$68,"&lt;&gt;",Procurement!$AC$9:$AC$68,"&lt;&gt;Cancelled",Procurement!$B$9:$B$68,IF($D$8="All","*",$D$8))</f>
        <v>2</v>
      </c>
      <c r="G78" s="1"/>
      <c r="H78" s="1"/>
      <c r="I78" s="1"/>
      <c r="J78" s="95"/>
      <c r="K78" s="94"/>
    </row>
    <row r="79" ht="24" customHeight="1">
      <c r="A79" s="93"/>
      <c r="B79" s="1"/>
      <c r="C79" s="91" t="n">
        <f>DATE($D$6,11,1)</f>
        <v>46327</v>
      </c>
      <c r="D79" s="92" t="n">
        <f>COUNTIFS(Procurement!$M$9:$M$68,"&gt;="&amp;C79,Procurement!$M$9:$M$68,"&lt;"&amp;EDATE(C79,1),Procurement!$C$9:$C$68,"&lt;&gt;",Procurement!$AC$9:$AC$68,"&lt;&gt;Cancelled",Procurement!$B$9:$B$68,IF($D$8="All","*",$D$8))</f>
        <v>0</v>
      </c>
      <c r="E79" s="92" t="n">
        <f>COUNTIFS(Procurement!$L$9:$L$68,"&gt;="&amp;C79,Procurement!$L$9:$L$68,"&lt;"&amp;EDATE(C79,1),Procurement!$C$9:$C$68,"&lt;&gt;",Procurement!$AC$9:$AC$68,"&lt;&gt;Cancelled",Procurement!$B$9:$B$68,IF($D$8="All","*",$D$8))</f>
        <v>1</v>
      </c>
      <c r="F79" s="92" t="n">
        <f>COUNTIFS(Commitments!$L$9:$L$128,"&gt;="&amp;C79,Commitments!$L$9:$L$128,"&lt;"&amp;EDATE(C79,1),Commitments!$E$9:$E$128,"&lt;&gt;",Commitments!$J$9:$J$128,"&lt;&gt;Cancelled",Commitments!$C$9:$C$128,IF($D$8="All","*",$D$8))+COUNTIFS(Procurement!$W$9:$W$68,"&gt;="&amp;C79,Procurement!$W$9:$W$68,"&lt;"&amp;EDATE(C79,1),Procurement!$C$9:$C$68,"&lt;&gt;",Procurement!$AC$9:$AC$68,"&lt;&gt;Cancelled",Procurement!$B$9:$B$68,IF($D$8="All","*",$D$8))</f>
        <v>2</v>
      </c>
      <c r="G79" s="1"/>
      <c r="H79" s="1"/>
      <c r="I79" s="1"/>
      <c r="J79" s="95"/>
      <c r="K79" s="94"/>
    </row>
    <row r="80" ht="24" customHeight="1">
      <c r="A80" s="93"/>
      <c r="B80" s="1"/>
      <c r="C80" s="91" t="n">
        <f>DATE($D$6,12,1)</f>
        <v>46357</v>
      </c>
      <c r="D80" s="92" t="n">
        <f>COUNTIFS(Procurement!$M$9:$M$68,"&gt;="&amp;C80,Procurement!$M$9:$M$68,"&lt;"&amp;EDATE(C80,1),Procurement!$C$9:$C$68,"&lt;&gt;",Procurement!$AC$9:$AC$68,"&lt;&gt;Cancelled",Procurement!$B$9:$B$68,IF($D$8="All","*",$D$8))</f>
        <v>0</v>
      </c>
      <c r="E80" s="92" t="n">
        <f>COUNTIFS(Procurement!$L$9:$L$68,"&gt;="&amp;C80,Procurement!$L$9:$L$68,"&lt;"&amp;EDATE(C80,1),Procurement!$C$9:$C$68,"&lt;&gt;",Procurement!$AC$9:$AC$68,"&lt;&gt;Cancelled",Procurement!$B$9:$B$68,IF($D$8="All","*",$D$8))</f>
        <v>0</v>
      </c>
      <c r="F80" s="92" t="n">
        <f>COUNTIFS(Commitments!$L$9:$L$128,"&gt;="&amp;C80,Commitments!$L$9:$L$128,"&lt;"&amp;EDATE(C80,1),Commitments!$E$9:$E$128,"&lt;&gt;",Commitments!$J$9:$J$128,"&lt;&gt;Cancelled",Commitments!$C$9:$C$128,IF($D$8="All","*",$D$8))+COUNTIFS(Procurement!$W$9:$W$68,"&gt;="&amp;C80,Procurement!$W$9:$W$68,"&lt;"&amp;EDATE(C80,1),Procurement!$C$9:$C$68,"&lt;&gt;",Procurement!$AC$9:$AC$68,"&lt;&gt;Cancelled",Procurement!$B$9:$B$68,IF($D$8="All","*",$D$8))</f>
        <v>0</v>
      </c>
      <c r="G80" s="1"/>
      <c r="H80" s="1"/>
      <c r="I80" s="1"/>
      <c r="J80" s="95"/>
      <c r="K80" s="94"/>
    </row>
    <row r="81">
      <c r="A81" s="93"/>
      <c r="B81" s="93"/>
      <c r="C81" s="93"/>
      <c r="D81" s="93"/>
      <c r="E81" s="93"/>
      <c r="F81" s="93"/>
      <c r="G81" s="93"/>
      <c r="H81" s="93"/>
      <c r="I81" s="93"/>
      <c r="J81" s="96"/>
      <c r="K81" s="94"/>
    </row>
  </sheetData>
  <conditionalFormatting sqref="C16:I16">
    <cfRule type="expression" dxfId="46" priority="7">
      <formula>MONTH(C16)&lt;&gt;$F$6</formula>
    </cfRule>
  </conditionalFormatting>
  <conditionalFormatting sqref="C17:I17">
    <cfRule type="expression" dxfId="45" priority="8">
      <formula>C17&lt;&gt;""</formula>
    </cfRule>
  </conditionalFormatting>
  <conditionalFormatting sqref="C18:I18">
    <cfRule type="expression" dxfId="44" priority="9">
      <formula>C18&lt;&gt;""</formula>
    </cfRule>
  </conditionalFormatting>
  <conditionalFormatting sqref="C19:I19">
    <cfRule type="expression" dxfId="43" priority="10">
      <formula>C19&lt;&gt;""</formula>
    </cfRule>
  </conditionalFormatting>
  <conditionalFormatting sqref="C20:I20">
    <cfRule type="expression" dxfId="42" priority="11">
      <formula>C20&lt;&gt;""</formula>
    </cfRule>
  </conditionalFormatting>
  <conditionalFormatting sqref="C21:I21">
    <cfRule type="expression" dxfId="41" priority="12">
      <formula>C21&lt;&gt;""</formula>
    </cfRule>
  </conditionalFormatting>
  <conditionalFormatting sqref="C22:I22">
    <cfRule type="expression" dxfId="40" priority="13">
      <formula>C22&lt;&gt;""</formula>
    </cfRule>
  </conditionalFormatting>
  <conditionalFormatting sqref="C24:I24">
    <cfRule type="expression" dxfId="39" priority="56">
      <formula>MONTH(C24)&lt;&gt;$F$6</formula>
    </cfRule>
  </conditionalFormatting>
  <conditionalFormatting sqref="C25:I25">
    <cfRule type="expression" dxfId="38" priority="57">
      <formula>C25&lt;&gt;""</formula>
    </cfRule>
  </conditionalFormatting>
  <conditionalFormatting sqref="C26:I26">
    <cfRule type="expression" dxfId="37" priority="58">
      <formula>C26&lt;&gt;""</formula>
    </cfRule>
  </conditionalFormatting>
  <conditionalFormatting sqref="C27:I27">
    <cfRule type="expression" dxfId="36" priority="59">
      <formula>C27&lt;&gt;""</formula>
    </cfRule>
  </conditionalFormatting>
  <conditionalFormatting sqref="C28:I28">
    <cfRule type="expression" dxfId="35" priority="60">
      <formula>C28&lt;&gt;""</formula>
    </cfRule>
  </conditionalFormatting>
  <conditionalFormatting sqref="C29:I29">
    <cfRule type="expression" dxfId="34" priority="61">
      <formula>C29&lt;&gt;""</formula>
    </cfRule>
  </conditionalFormatting>
  <conditionalFormatting sqref="C30:I30">
    <cfRule type="expression" dxfId="33" priority="62">
      <formula>C30&lt;&gt;""</formula>
    </cfRule>
  </conditionalFormatting>
  <conditionalFormatting sqref="C32:I32">
    <cfRule type="expression" dxfId="32" priority="105">
      <formula>MONTH(C32)&lt;&gt;$F$6</formula>
    </cfRule>
  </conditionalFormatting>
  <conditionalFormatting sqref="C33:I33">
    <cfRule type="expression" dxfId="31" priority="106">
      <formula>C33&lt;&gt;""</formula>
    </cfRule>
  </conditionalFormatting>
  <conditionalFormatting sqref="C34:I34">
    <cfRule type="expression" dxfId="30" priority="107">
      <formula>C34&lt;&gt;""</formula>
    </cfRule>
  </conditionalFormatting>
  <conditionalFormatting sqref="C35:I35">
    <cfRule type="expression" dxfId="29" priority="108">
      <formula>C35&lt;&gt;""</formula>
    </cfRule>
  </conditionalFormatting>
  <conditionalFormatting sqref="C36:I36">
    <cfRule type="expression" dxfId="28" priority="109">
      <formula>C36&lt;&gt;""</formula>
    </cfRule>
  </conditionalFormatting>
  <conditionalFormatting sqref="C37:I37">
    <cfRule type="expression" dxfId="27" priority="110">
      <formula>C37&lt;&gt;""</formula>
    </cfRule>
  </conditionalFormatting>
  <conditionalFormatting sqref="C38:I38">
    <cfRule type="expression" dxfId="26" priority="111">
      <formula>C38&lt;&gt;""</formula>
    </cfRule>
  </conditionalFormatting>
  <conditionalFormatting sqref="C40:I40">
    <cfRule type="expression" dxfId="25" priority="154">
      <formula>MONTH(C40)&lt;&gt;$F$6</formula>
    </cfRule>
  </conditionalFormatting>
  <conditionalFormatting sqref="C41:I41">
    <cfRule type="expression" dxfId="24" priority="155">
      <formula>C41&lt;&gt;""</formula>
    </cfRule>
  </conditionalFormatting>
  <conditionalFormatting sqref="C42:I42">
    <cfRule type="expression" dxfId="23" priority="156">
      <formula>C42&lt;&gt;""</formula>
    </cfRule>
  </conditionalFormatting>
  <conditionalFormatting sqref="C43:I43">
    <cfRule type="expression" dxfId="22" priority="157">
      <formula>C43&lt;&gt;""</formula>
    </cfRule>
  </conditionalFormatting>
  <conditionalFormatting sqref="C44:I44">
    <cfRule type="expression" dxfId="21" priority="158">
      <formula>C44&lt;&gt;""</formula>
    </cfRule>
  </conditionalFormatting>
  <conditionalFormatting sqref="C45:I45">
    <cfRule type="expression" dxfId="20" priority="159">
      <formula>C45&lt;&gt;""</formula>
    </cfRule>
  </conditionalFormatting>
  <conditionalFormatting sqref="C46:I46">
    <cfRule type="expression" dxfId="19" priority="160">
      <formula>C46&lt;&gt;""</formula>
    </cfRule>
  </conditionalFormatting>
  <conditionalFormatting sqref="C48:I48">
    <cfRule type="expression" dxfId="18" priority="203">
      <formula>MONTH(C48)&lt;&gt;$F$6</formula>
    </cfRule>
  </conditionalFormatting>
  <conditionalFormatting sqref="C49:I49">
    <cfRule type="expression" dxfId="17" priority="204">
      <formula>C49&lt;&gt;""</formula>
    </cfRule>
  </conditionalFormatting>
  <conditionalFormatting sqref="C50:I50">
    <cfRule type="expression" dxfId="16" priority="205">
      <formula>C50&lt;&gt;""</formula>
    </cfRule>
  </conditionalFormatting>
  <conditionalFormatting sqref="C51:I51">
    <cfRule type="expression" dxfId="15" priority="206">
      <formula>C51&lt;&gt;""</formula>
    </cfRule>
  </conditionalFormatting>
  <conditionalFormatting sqref="C52:I52">
    <cfRule type="expression" dxfId="14" priority="207">
      <formula>C52&lt;&gt;""</formula>
    </cfRule>
  </conditionalFormatting>
  <conditionalFormatting sqref="C53:I53">
    <cfRule type="expression" dxfId="13" priority="208">
      <formula>C53&lt;&gt;""</formula>
    </cfRule>
  </conditionalFormatting>
  <conditionalFormatting sqref="C54:I54">
    <cfRule type="expression" dxfId="12" priority="209">
      <formula>C54&lt;&gt;""</formula>
    </cfRule>
  </conditionalFormatting>
  <conditionalFormatting sqref="C56:I56">
    <cfRule type="expression" dxfId="11" priority="252">
      <formula>MONTH(C56)&lt;&gt;$F$6</formula>
    </cfRule>
  </conditionalFormatting>
  <conditionalFormatting sqref="C57:I57">
    <cfRule type="expression" dxfId="10" priority="253">
      <formula>C57&lt;&gt;""</formula>
    </cfRule>
  </conditionalFormatting>
  <conditionalFormatting sqref="C58:I58">
    <cfRule type="expression" dxfId="9" priority="254">
      <formula>C58&lt;&gt;""</formula>
    </cfRule>
  </conditionalFormatting>
  <conditionalFormatting sqref="C59:I59">
    <cfRule type="expression" dxfId="8" priority="255">
      <formula>C59&lt;&gt;""</formula>
    </cfRule>
  </conditionalFormatting>
  <conditionalFormatting sqref="C60:I60">
    <cfRule type="expression" dxfId="7" priority="256">
      <formula>C60&lt;&gt;""</formula>
    </cfRule>
  </conditionalFormatting>
  <conditionalFormatting sqref="C61:I61">
    <cfRule type="expression" dxfId="6" priority="257">
      <formula>C61&lt;&gt;""</formula>
    </cfRule>
  </conditionalFormatting>
  <conditionalFormatting sqref="C62:I62">
    <cfRule type="expression" dxfId="5" priority="258">
      <formula>C62&lt;&gt;""</formula>
    </cfRule>
  </conditionalFormatting>
  <conditionalFormatting sqref="D10:D10">
    <cfRule type="cellIs" dxfId="4" priority="1" operator="greaterThan">
      <formula>0</formula>
    </cfRule>
  </conditionalFormatting>
  <conditionalFormatting sqref="F10:F10">
    <cfRule type="cellIs" dxfId="3" priority="3" operator="greaterThan">
      <formula>0</formula>
    </cfRule>
  </conditionalFormatting>
  <conditionalFormatting sqref="H10:H10">
    <cfRule type="cellIs" dxfId="2" priority="5" operator="greaterThan">
      <formula>0</formula>
    </cfRule>
  </conditionalFormatting>
  <dataValidations count="2">
    <dataValidation type="whole" sqref="D6:D7">
      <formula1>2020</formula1>
      <formula2>2100</formula2>
    </dataValidation>
    <dataValidation type="whole" sqref="F6:F7">
      <formula1>1</formula1>
      <formula2>12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D8E3F1"/>
  </sheetPr>
  <sheetViews>
    <sheetView showGridLines="0" workbookViewId="0">
      <pane xSplit="3" ySplit="8" topLeftCell="D9" activePane="bottomRight" state="frozen"/>
    </sheetView>
  </sheetViews>
  <sheetFormatPr defaultRowHeight="14"/>
  <cols>
    <col min="1" max="1" width="3" customWidth="1"/>
    <col min="2" max="2" width="20" customWidth="1"/>
    <col min="3" max="3" width="32" customWidth="1"/>
    <col min="4" max="6" width="20" customWidth="1"/>
    <col min="7" max="11" width="16" customWidth="1"/>
    <col min="12" max="23" width="20" customWidth="1"/>
    <col min="24" max="24" width="26" customWidth="1"/>
    <col min="25" max="25" width="20" customWidth="1"/>
    <col min="26" max="27" width="25" customWidth="1"/>
    <col min="28" max="29" width="20" customWidth="1"/>
    <col min="30" max="30" width="40" customWidth="1"/>
    <col min="31" max="31" width="3" hidden="0" customWidth="1"/>
  </cols>
  <sheetData>
    <row r="1" ht="24" customHeight="1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96"/>
    </row>
    <row r="2" ht="38" customHeight="1">
      <c r="A2" s="12"/>
      <c r="B2" s="14" t="s">
        <v>25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96"/>
    </row>
    <row r="3" ht="24" customHeight="1">
      <c r="A3" s="12"/>
      <c r="B3" s="35" t="s">
        <v>26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96"/>
    </row>
    <row r="4" ht="24" customHeight="1">
      <c r="A4" s="12"/>
      <c r="B4" s="35" t="s">
        <v>27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96"/>
    </row>
    <row r="5" ht="38" customHeight="1">
      <c r="A5" s="12"/>
      <c r="B5" s="102" t="str">
        <f>"Total packages: "&amp;(COUNTIF(C9:C68,"&lt;&gt;"))</f>
        <v>Total packages: 3</v>
      </c>
      <c r="C5" s="103"/>
      <c r="D5" s="13"/>
      <c r="E5" s="102" t="str">
        <f>"Active packages: "&amp;(COUNTIFS(AC9:AC68,"Active",C9:C68,"&lt;&gt;"))</f>
        <v>Active packages: 3</v>
      </c>
      <c r="F5" s="103"/>
      <c r="G5" s="13"/>
      <c r="H5" s="102" t="str">
        <f ca="1">"Overdue actions: "&amp;(COUNTIF(Z9:Z68,"Overdue"))</f>
        <v>Overdue actions: 1</v>
      </c>
      <c r="I5" s="103"/>
      <c r="J5" s="13"/>
      <c r="K5" s="102" t="str">
        <f ca="1">"Delivery risks: "&amp;(COUNTIF(AA9:AA68,"Promise after need")+COUNTIF(AA9:AA68,"Supplier overdue")+COUNTIF(AA9:AA68,"Required date missed"))</f>
        <v>Delivery risks: 1</v>
      </c>
      <c r="L5" s="10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96"/>
    </row>
    <row r="6" ht="9" customHeight="1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96"/>
    </row>
    <row r="7" ht="30" customHeight="1">
      <c r="A7" s="12"/>
      <c r="B7" s="29" t="s">
        <v>28</v>
      </c>
      <c r="C7" s="29" t="s">
        <v>28</v>
      </c>
      <c r="D7" s="29" t="s">
        <v>28</v>
      </c>
      <c r="E7" s="29" t="s">
        <v>28</v>
      </c>
      <c r="F7" s="29" t="s">
        <v>29</v>
      </c>
      <c r="G7" s="29" t="s">
        <v>29</v>
      </c>
      <c r="H7" s="29" t="s">
        <v>29</v>
      </c>
      <c r="I7" s="29" t="s">
        <v>29</v>
      </c>
      <c r="J7" s="29" t="s">
        <v>29</v>
      </c>
      <c r="K7" s="29" t="s">
        <v>29</v>
      </c>
      <c r="L7" s="30" t="s">
        <v>30</v>
      </c>
      <c r="M7" s="30" t="s">
        <v>30</v>
      </c>
      <c r="N7" s="30" t="s">
        <v>30</v>
      </c>
      <c r="O7" s="30" t="s">
        <v>30</v>
      </c>
      <c r="P7" s="30" t="s">
        <v>30</v>
      </c>
      <c r="Q7" s="31" t="s">
        <v>31</v>
      </c>
      <c r="R7" s="31" t="s">
        <v>31</v>
      </c>
      <c r="S7" s="31" t="s">
        <v>31</v>
      </c>
      <c r="T7" s="31" t="s">
        <v>31</v>
      </c>
      <c r="U7" s="31" t="s">
        <v>31</v>
      </c>
      <c r="V7" s="31" t="s">
        <v>31</v>
      </c>
      <c r="W7" s="31" t="s">
        <v>31</v>
      </c>
      <c r="X7" s="32" t="s">
        <v>32</v>
      </c>
      <c r="Y7" s="32" t="s">
        <v>32</v>
      </c>
      <c r="Z7" s="32" t="s">
        <v>32</v>
      </c>
      <c r="AA7" s="32" t="s">
        <v>32</v>
      </c>
      <c r="AB7" s="32" t="s">
        <v>32</v>
      </c>
      <c r="AC7" s="32" t="s">
        <v>32</v>
      </c>
      <c r="AD7" s="32" t="s">
        <v>32</v>
      </c>
      <c r="AE7" s="96"/>
    </row>
    <row r="8" ht="58" customHeight="1">
      <c r="A8" s="12"/>
      <c r="B8" s="15" t="s">
        <v>33</v>
      </c>
      <c r="C8" s="15" t="s">
        <v>34</v>
      </c>
      <c r="D8" s="15" t="s">
        <v>35</v>
      </c>
      <c r="E8" s="15" t="s">
        <v>36</v>
      </c>
      <c r="F8" s="15" t="s">
        <v>37</v>
      </c>
      <c r="G8" s="15" t="s">
        <v>38</v>
      </c>
      <c r="H8" s="15" t="s">
        <v>39</v>
      </c>
      <c r="I8" s="15" t="s">
        <v>40</v>
      </c>
      <c r="J8" s="15" t="s">
        <v>41</v>
      </c>
      <c r="K8" s="15" t="s">
        <v>42</v>
      </c>
      <c r="L8" s="15" t="s">
        <v>43</v>
      </c>
      <c r="M8" s="15" t="s">
        <v>44</v>
      </c>
      <c r="N8" s="15" t="s">
        <v>45</v>
      </c>
      <c r="O8" s="15" t="s">
        <v>46</v>
      </c>
      <c r="P8" s="15" t="s">
        <v>47</v>
      </c>
      <c r="Q8" s="15" t="s">
        <v>48</v>
      </c>
      <c r="R8" s="15" t="s">
        <v>49</v>
      </c>
      <c r="S8" s="15" t="s">
        <v>50</v>
      </c>
      <c r="T8" s="15" t="s">
        <v>51</v>
      </c>
      <c r="U8" s="15" t="s">
        <v>52</v>
      </c>
      <c r="V8" s="15" t="s">
        <v>53</v>
      </c>
      <c r="W8" s="15" t="s">
        <v>54</v>
      </c>
      <c r="X8" s="15" t="s">
        <v>55</v>
      </c>
      <c r="Y8" s="15" t="s">
        <v>56</v>
      </c>
      <c r="Z8" s="15" t="s">
        <v>57</v>
      </c>
      <c r="AA8" s="15" t="s">
        <v>58</v>
      </c>
      <c r="AB8" s="15" t="s">
        <v>59</v>
      </c>
      <c r="AC8" s="15" t="s">
        <v>60</v>
      </c>
      <c r="AD8" s="15" t="s">
        <v>61</v>
      </c>
      <c r="AE8" s="96"/>
    </row>
    <row r="9" ht="36" customHeight="1">
      <c r="A9" s="12"/>
      <c r="B9" s="16" t="s">
        <v>62</v>
      </c>
      <c r="C9" s="17" t="s">
        <v>63</v>
      </c>
      <c r="D9" s="17" t="s">
        <v>64</v>
      </c>
      <c r="E9" s="17" t="s">
        <v>65</v>
      </c>
      <c r="F9" s="18">
        <v>46325</v>
      </c>
      <c r="G9" s="17">
        <v>2</v>
      </c>
      <c r="H9" s="17">
        <v>10</v>
      </c>
      <c r="I9" s="17">
        <v>3</v>
      </c>
      <c r="J9" s="17">
        <v>5</v>
      </c>
      <c r="K9" s="17">
        <v>10</v>
      </c>
      <c r="L9" s="24" t="n">
        <f>IF(OR(C9="",COUNT(F9,G9)&lt;2),"",IF(G9=0,F9,WORKDAY(F9,-G9,Holidays!$B$7:$B$66)))</f>
        <v>46323</v>
      </c>
      <c r="M9" s="24" t="n">
        <f>IF(OR(C9="",COUNT(L9,H9)&lt;2),"",IF(H9=0,L9,WORKDAY(L9,-H9,Holidays!$B$7:$B$66)))</f>
        <v>46309</v>
      </c>
      <c r="N9" s="24" t="n">
        <f>IF(OR(C9="",COUNT(M9,I9)&lt;2),"",IF(I9=0,M9,WORKDAY(M9,-I9,Holidays!$B$7:$B$66)))</f>
        <v>46304</v>
      </c>
      <c r="O9" s="24" t="n">
        <f>IF(OR(C9="",COUNT(N9,J9)&lt;2),"",IF(J9=0,N9,WORKDAY(N9,-J9,Holidays!$B$7:$B$66)))</f>
        <v>46297</v>
      </c>
      <c r="P9" s="24" t="n">
        <f>IF(OR(C9="",COUNT(O9,K9)&lt;2),"",IF(K9=0,O9,WORKDAY(O9,-K9,Holidays!$B$7:$B$66)))</f>
        <v>46283</v>
      </c>
      <c r="Q9" s="18">
        <v>46276</v>
      </c>
      <c r="R9" s="18">
        <v>46290</v>
      </c>
      <c r="S9" s="18">
        <v>46297</v>
      </c>
      <c r="T9" s="18">
        <v>46304</v>
      </c>
      <c r="U9" s="18"/>
      <c r="V9" s="18"/>
      <c r="W9" s="18">
        <v>46328</v>
      </c>
      <c r="X9" s="25" t="str">
        <f t="shared" ref="X9:X40" si="0">IF(C9="","",IF(AC9="Cancelled","Cancelled",IF(OR(B9="",E9="",COUNT(F9:K9)&lt;6),"Complete inputs",IF(COUNT(Q9)=0,"Issue tender",IF(COUNT(R9)=0,"Close tender",IF(COUNT(S9)=0,"Complete evaluation",IF(COUNT(T9)=0,"Award / order",IF(COUNT(U9)=0,"Receive delivery",IF(AB9="Failed","Resolve inspection",IF(AB9="Not required","Complete",IF(AND(AB9="Passed",COUNT(V9)=1),"Complete","Inspect / accept")))))))))))</f>
        <v>Receive delivery</v>
      </c>
      <c r="Y9" s="24" t="n">
        <f t="shared" ref="Y9:Y40" si="1">IF(OR(X9="",X9="Cancelled",X9="Complete",X9="Complete inputs"),"",IF(X9="Issue tender",P9,IF(X9="Close tender",O9,IF(X9="Complete evaluation",N9,IF(X9="Award / order",M9,IF(X9="Receive delivery",L9,F9))))))</f>
        <v>46323</v>
      </c>
      <c r="Z9" s="25" t="str">
        <f ca="1">IF(X9="","",IF(OR(X9="Cancelled",X9="Complete",X9="Complete inputs"),X9,IF(X9="Resolve inspection","Inspection failed",IF(Y9&lt;Calendar!$H$6,"Overdue",IF(Y9=Calendar!$H$6,"Due today",IF(Y9&lt;=Calendar!$H$6+7,"Due within 7 days","Planned"))))))</f>
        <v>Planned</v>
      </c>
      <c r="AA9" s="25" t="str">
        <f ca="1">IF(C9="","",IF(AC9="Cancelled","Cancelled",IF(COUNT(L9)=0,"Complete inputs",IF(COUNT(U9)=1,IF(U9&gt;L9,"Received late","Received"),IF(AND(COUNT(W9)=1,W9&lt;Calendar!$H$6),"Supplier overdue",IF(L9&lt;Calendar!$H$6,"Required date missed",IF(COUNT(W9)=0,"Awaiting confirmation",IF(W9&gt;L9,"Promise after need","Promise fits plan"))))))))</f>
        <v>Promise after need</v>
      </c>
      <c r="AB9" s="17" t="s">
        <v>66</v>
      </c>
      <c r="AC9" s="17" t="s">
        <v>67</v>
      </c>
      <c r="AD9" s="19"/>
      <c r="AE9" s="96"/>
    </row>
    <row r="10" ht="36" customHeight="1">
      <c r="A10" s="12"/>
      <c r="B10" s="20" t="s">
        <v>68</v>
      </c>
      <c r="C10" s="21" t="s">
        <v>69</v>
      </c>
      <c r="D10" s="21" t="s">
        <v>70</v>
      </c>
      <c r="E10" s="21" t="s">
        <v>71</v>
      </c>
      <c r="F10" s="22">
        <v>46339</v>
      </c>
      <c r="G10" s="21">
        <v>1</v>
      </c>
      <c r="H10" s="21">
        <v>15</v>
      </c>
      <c r="I10" s="21">
        <v>3</v>
      </c>
      <c r="J10" s="21">
        <v>5</v>
      </c>
      <c r="K10" s="21">
        <v>10</v>
      </c>
      <c r="L10" s="24" t="n">
        <f>IF(OR(C10="",COUNT(F10,G10)&lt;2),"",IF(G10=0,F10,WORKDAY(F10,-G10,Holidays!$B$7:$B$66)))</f>
        <v>46338</v>
      </c>
      <c r="M10" s="24" t="n">
        <f>IF(OR(C10="",COUNT(L10,H10)&lt;2),"",IF(H10=0,L10,WORKDAY(L10,-H10,Holidays!$B$7:$B$66)))</f>
        <v>46317</v>
      </c>
      <c r="N10" s="24" t="n">
        <f>IF(OR(C10="",COUNT(M10,I10)&lt;2),"",IF(I10=0,M10,WORKDAY(M10,-I10,Holidays!$B$7:$B$66)))</f>
        <v>46314</v>
      </c>
      <c r="O10" s="24" t="n">
        <f>IF(OR(C10="",COUNT(N10,J10)&lt;2),"",IF(J10=0,N10,WORKDAY(N10,-J10,Holidays!$B$7:$B$66)))</f>
        <v>46307</v>
      </c>
      <c r="P10" s="24" t="n">
        <f>IF(OR(C10="",COUNT(O10,K10)&lt;2),"",IF(K10=0,O10,WORKDAY(O10,-K10,Holidays!$B$7:$B$66)))</f>
        <v>46293</v>
      </c>
      <c r="Q10" s="22"/>
      <c r="R10" s="22"/>
      <c r="S10" s="22"/>
      <c r="T10" s="22"/>
      <c r="U10" s="22"/>
      <c r="V10" s="22"/>
      <c r="W10" s="22"/>
      <c r="X10" s="25" t="str">
        <f t="shared" si="0"/>
        <v>Issue tender</v>
      </c>
      <c r="Y10" s="24">
        <f t="shared" si="1"/>
        <v>46293</v>
      </c>
      <c r="Z10" s="25" t="str">
        <f ca="1">IF(X10="","",IF(OR(X10="Cancelled",X10="Complete",X10="Complete inputs"),X10,IF(X10="Resolve inspection","Inspection failed",IF(Y10&lt;Calendar!$H$6,"Overdue",IF(Y10=Calendar!$H$6,"Due today",IF(Y10&lt;=Calendar!$H$6+7,"Due within 7 days","Planned"))))))</f>
        <v>Overdue</v>
      </c>
      <c r="AA10" s="25" t="str">
        <f ca="1">IF(C10="","",IF(AC10="Cancelled","Cancelled",IF(COUNT(L10)=0,"Complete inputs",IF(COUNT(U10)=1,IF(U10&gt;L10,"Received late","Received"),IF(AND(COUNT(W10)=1,W10&lt;Calendar!$H$6),"Supplier overdue",IF(L10&lt;Calendar!$H$6,"Required date missed",IF(COUNT(W10)=0,"Awaiting confirmation",IF(W10&gt;L10,"Promise after need","Promise fits plan"))))))))</f>
        <v>Awaiting confirmation</v>
      </c>
      <c r="AB10" s="21" t="s">
        <v>66</v>
      </c>
      <c r="AC10" s="21" t="s">
        <v>67</v>
      </c>
      <c r="AD10" s="23"/>
      <c r="AE10" s="96"/>
    </row>
    <row r="11" ht="36" customHeight="1">
      <c r="A11" s="12"/>
      <c r="B11" s="16" t="s">
        <v>72</v>
      </c>
      <c r="C11" s="17" t="s">
        <v>73</v>
      </c>
      <c r="D11" s="17" t="s">
        <v>74</v>
      </c>
      <c r="E11" s="17" t="s">
        <v>75</v>
      </c>
      <c r="F11" s="18">
        <v>46311</v>
      </c>
      <c r="G11" s="17">
        <v>1</v>
      </c>
      <c r="H11" s="17">
        <v>5</v>
      </c>
      <c r="I11" s="17">
        <v>2</v>
      </c>
      <c r="J11" s="17">
        <v>3</v>
      </c>
      <c r="K11" s="17">
        <v>5</v>
      </c>
      <c r="L11" s="24" t="n">
        <f>IF(OR(C11="",COUNT(F11,G11)&lt;2),"",IF(G11=0,F11,WORKDAY(F11,-G11,Holidays!$B$7:$B$66)))</f>
        <v>46310</v>
      </c>
      <c r="M11" s="24" t="n">
        <f>IF(OR(C11="",COUNT(L11,H11)&lt;2),"",IF(H11=0,L11,WORKDAY(L11,-H11,Holidays!$B$7:$B$66)))</f>
        <v>46303</v>
      </c>
      <c r="N11" s="24" t="n">
        <f>IF(OR(C11="",COUNT(M11,I11)&lt;2),"",IF(I11=0,M11,WORKDAY(M11,-I11,Holidays!$B$7:$B$66)))</f>
        <v>46301</v>
      </c>
      <c r="O11" s="24" t="n">
        <f>IF(OR(C11="",COUNT(N11,J11)&lt;2),"",IF(J11=0,N11,WORKDAY(N11,-J11,Holidays!$B$7:$B$66)))</f>
        <v>46296</v>
      </c>
      <c r="P11" s="24" t="n">
        <f>IF(OR(C11="",COUNT(O11,K11)&lt;2),"",IF(K11=0,O11,WORKDAY(O11,-K11,Holidays!$B$7:$B$66)))</f>
        <v>46289</v>
      </c>
      <c r="Q11" s="18">
        <v>46283</v>
      </c>
      <c r="R11" s="18">
        <v>46290</v>
      </c>
      <c r="S11" s="18">
        <v>46297</v>
      </c>
      <c r="T11" s="18">
        <v>46301</v>
      </c>
      <c r="U11" s="18">
        <v>46310</v>
      </c>
      <c r="V11" s="18">
        <v>46311</v>
      </c>
      <c r="W11" s="18"/>
      <c r="X11" s="25" t="str">
        <f t="shared" si="0"/>
        <v>Resolve inspection</v>
      </c>
      <c r="Y11" s="24">
        <f t="shared" si="1"/>
        <v>46311</v>
      </c>
      <c r="Z11" s="25" t="str">
        <f>IF(X11="","",IF(OR(X11="Cancelled",X11="Complete",X11="Complete inputs"),X11,IF(X11="Resolve inspection","Inspection failed",IF(Y11&lt;Calendar!$H$6,"Overdue",IF(Y11=Calendar!$H$6,"Due today",IF(Y11&lt;=Calendar!$H$6+7,"Due within 7 days","Planned"))))))</f>
        <v>Inspection failed</v>
      </c>
      <c r="AA11" s="25" t="str">
        <f>IF(C11="","",IF(AC11="Cancelled","Cancelled",IF(COUNT(L11)=0,"Complete inputs",IF(COUNT(U11)=1,IF(U11&gt;L11,"Received late","Received"),IF(AND(COUNT(W11)=1,W11&lt;Calendar!$H$6),"Supplier overdue",IF(L11&lt;Calendar!$H$6,"Required date missed",IF(COUNT(W11)=0,"Awaiting confirmation",IF(W11&gt;L11,"Promise after need","Promise fits plan"))))))))</f>
        <v>Received</v>
      </c>
      <c r="AB11" s="17" t="s">
        <v>76</v>
      </c>
      <c r="AC11" s="17" t="s">
        <v>67</v>
      </c>
      <c r="AD11" s="19"/>
      <c r="AE11" s="96"/>
    </row>
    <row r="12" ht="36" customHeight="1">
      <c r="A12" s="12"/>
      <c r="B12" s="20"/>
      <c r="C12" s="21"/>
      <c r="D12" s="21"/>
      <c r="E12" s="21"/>
      <c r="F12" s="22"/>
      <c r="G12" s="21"/>
      <c r="H12" s="21"/>
      <c r="I12" s="21"/>
      <c r="J12" s="21"/>
      <c r="K12" s="21"/>
      <c r="L12" s="24" t="str">
        <f>IF(OR(C12="",COUNT(F12,G12)&lt;2),"",IF(G12=0,F12,WORKDAY(F12,-G12,Holidays!$B$7:$B$66)))</f>
      </c>
      <c r="M12" s="24" t="str">
        <f>IF(OR(C12="",COUNT(L12,H12)&lt;2),"",IF(H12=0,L12,WORKDAY(L12,-H12,Holidays!$B$7:$B$66)))</f>
      </c>
      <c r="N12" s="24" t="str">
        <f>IF(OR(C12="",COUNT(M12,I12)&lt;2),"",IF(I12=0,M12,WORKDAY(M12,-I12,Holidays!$B$7:$B$66)))</f>
      </c>
      <c r="O12" s="24" t="str">
        <f>IF(OR(C12="",COUNT(N12,J12)&lt;2),"",IF(J12=0,N12,WORKDAY(N12,-J12,Holidays!$B$7:$B$66)))</f>
      </c>
      <c r="P12" s="24" t="str">
        <f>IF(OR(C12="",COUNT(O12,K12)&lt;2),"",IF(K12=0,O12,WORKDAY(O12,-K12,Holidays!$B$7:$B$66)))</f>
      </c>
      <c r="Q12" s="22"/>
      <c r="R12" s="22"/>
      <c r="S12" s="22"/>
      <c r="T12" s="22"/>
      <c r="U12" s="22"/>
      <c r="V12" s="22"/>
      <c r="W12" s="22"/>
      <c r="X12" s="25" t="str">
        <f t="shared" si="0"/>
      </c>
      <c r="Y12" s="24" t="str">
        <f t="shared" si="1"/>
      </c>
      <c r="Z12" s="25" t="str">
        <f>IF(X12="","",IF(OR(X12="Cancelled",X12="Complete",X12="Complete inputs"),X12,IF(X12="Resolve inspection","Inspection failed",IF(Y12&lt;Calendar!$H$6,"Overdue",IF(Y12=Calendar!$H$6,"Due today",IF(Y12&lt;=Calendar!$H$6+7,"Due within 7 days","Planned"))))))</f>
      </c>
      <c r="AA12" s="25" t="str">
        <f>IF(C12="","",IF(AC12="Cancelled","Cancelled",IF(COUNT(L12)=0,"Complete inputs",IF(COUNT(U12)=1,IF(U12&gt;L12,"Received late","Received"),IF(AND(COUNT(W12)=1,W12&lt;Calendar!$H$6),"Supplier overdue",IF(L12&lt;Calendar!$H$6,"Required date missed",IF(COUNT(W12)=0,"Awaiting confirmation",IF(W12&gt;L12,"Promise after need","Promise fits plan"))))))))</f>
      </c>
      <c r="AB12" s="21"/>
      <c r="AC12" s="21"/>
      <c r="AD12" s="23"/>
      <c r="AE12" s="96"/>
    </row>
    <row r="13" ht="36" customHeight="1">
      <c r="A13" s="12"/>
      <c r="B13" s="16"/>
      <c r="C13" s="17"/>
      <c r="D13" s="17"/>
      <c r="E13" s="17"/>
      <c r="F13" s="18"/>
      <c r="G13" s="17"/>
      <c r="H13" s="17"/>
      <c r="I13" s="17"/>
      <c r="J13" s="17"/>
      <c r="K13" s="17"/>
      <c r="L13" s="24" t="str">
        <f>IF(OR(C13="",COUNT(F13,G13)&lt;2),"",IF(G13=0,F13,WORKDAY(F13,-G13,Holidays!$B$7:$B$66)))</f>
      </c>
      <c r="M13" s="24" t="str">
        <f>IF(OR(C13="",COUNT(L13,H13)&lt;2),"",IF(H13=0,L13,WORKDAY(L13,-H13,Holidays!$B$7:$B$66)))</f>
      </c>
      <c r="N13" s="24" t="str">
        <f>IF(OR(C13="",COUNT(M13,I13)&lt;2),"",IF(I13=0,M13,WORKDAY(M13,-I13,Holidays!$B$7:$B$66)))</f>
      </c>
      <c r="O13" s="24" t="str">
        <f>IF(OR(C13="",COUNT(N13,J13)&lt;2),"",IF(J13=0,N13,WORKDAY(N13,-J13,Holidays!$B$7:$B$66)))</f>
      </c>
      <c r="P13" s="24" t="str">
        <f>IF(OR(C13="",COUNT(O13,K13)&lt;2),"",IF(K13=0,O13,WORKDAY(O13,-K13,Holidays!$B$7:$B$66)))</f>
      </c>
      <c r="Q13" s="18"/>
      <c r="R13" s="18"/>
      <c r="S13" s="18"/>
      <c r="T13" s="18"/>
      <c r="U13" s="18"/>
      <c r="V13" s="18"/>
      <c r="W13" s="18"/>
      <c r="X13" s="25" t="str">
        <f t="shared" si="0"/>
      </c>
      <c r="Y13" s="24" t="str">
        <f t="shared" si="1"/>
      </c>
      <c r="Z13" s="25" t="str">
        <f>IF(X13="","",IF(OR(X13="Cancelled",X13="Complete",X13="Complete inputs"),X13,IF(X13="Resolve inspection","Inspection failed",IF(Y13&lt;Calendar!$H$6,"Overdue",IF(Y13=Calendar!$H$6,"Due today",IF(Y13&lt;=Calendar!$H$6+7,"Due within 7 days","Planned"))))))</f>
      </c>
      <c r="AA13" s="25" t="str">
        <f>IF(C13="","",IF(AC13="Cancelled","Cancelled",IF(COUNT(L13)=0,"Complete inputs",IF(COUNT(U13)=1,IF(U13&gt;L13,"Received late","Received"),IF(AND(COUNT(W13)=1,W13&lt;Calendar!$H$6),"Supplier overdue",IF(L13&lt;Calendar!$H$6,"Required date missed",IF(COUNT(W13)=0,"Awaiting confirmation",IF(W13&gt;L13,"Promise after need","Promise fits plan"))))))))</f>
      </c>
      <c r="AB13" s="17"/>
      <c r="AC13" s="17"/>
      <c r="AD13" s="19"/>
      <c r="AE13" s="96"/>
    </row>
    <row r="14" ht="36" customHeight="1">
      <c r="A14" s="12"/>
      <c r="B14" s="20"/>
      <c r="C14" s="21"/>
      <c r="D14" s="21"/>
      <c r="E14" s="21"/>
      <c r="F14" s="22"/>
      <c r="G14" s="21"/>
      <c r="H14" s="21"/>
      <c r="I14" s="21"/>
      <c r="J14" s="21"/>
      <c r="K14" s="21"/>
      <c r="L14" s="24" t="str">
        <f>IF(OR(C14="",COUNT(F14,G14)&lt;2),"",IF(G14=0,F14,WORKDAY(F14,-G14,Holidays!$B$7:$B$66)))</f>
      </c>
      <c r="M14" s="24" t="str">
        <f>IF(OR(C14="",COUNT(L14,H14)&lt;2),"",IF(H14=0,L14,WORKDAY(L14,-H14,Holidays!$B$7:$B$66)))</f>
      </c>
      <c r="N14" s="24" t="str">
        <f>IF(OR(C14="",COUNT(M14,I14)&lt;2),"",IF(I14=0,M14,WORKDAY(M14,-I14,Holidays!$B$7:$B$66)))</f>
      </c>
      <c r="O14" s="24" t="str">
        <f>IF(OR(C14="",COUNT(N14,J14)&lt;2),"",IF(J14=0,N14,WORKDAY(N14,-J14,Holidays!$B$7:$B$66)))</f>
      </c>
      <c r="P14" s="24" t="str">
        <f>IF(OR(C14="",COUNT(O14,K14)&lt;2),"",IF(K14=0,O14,WORKDAY(O14,-K14,Holidays!$B$7:$B$66)))</f>
      </c>
      <c r="Q14" s="22"/>
      <c r="R14" s="22"/>
      <c r="S14" s="22"/>
      <c r="T14" s="22"/>
      <c r="U14" s="22"/>
      <c r="V14" s="22"/>
      <c r="W14" s="22"/>
      <c r="X14" s="25" t="str">
        <f t="shared" si="0"/>
      </c>
      <c r="Y14" s="24" t="str">
        <f t="shared" si="1"/>
      </c>
      <c r="Z14" s="25" t="str">
        <f>IF(X14="","",IF(OR(X14="Cancelled",X14="Complete",X14="Complete inputs"),X14,IF(X14="Resolve inspection","Inspection failed",IF(Y14&lt;Calendar!$H$6,"Overdue",IF(Y14=Calendar!$H$6,"Due today",IF(Y14&lt;=Calendar!$H$6+7,"Due within 7 days","Planned"))))))</f>
      </c>
      <c r="AA14" s="25" t="str">
        <f>IF(C14="","",IF(AC14="Cancelled","Cancelled",IF(COUNT(L14)=0,"Complete inputs",IF(COUNT(U14)=1,IF(U14&gt;L14,"Received late","Received"),IF(AND(COUNT(W14)=1,W14&lt;Calendar!$H$6),"Supplier overdue",IF(L14&lt;Calendar!$H$6,"Required date missed",IF(COUNT(W14)=0,"Awaiting confirmation",IF(W14&gt;L14,"Promise after need","Promise fits plan"))))))))</f>
      </c>
      <c r="AB14" s="21"/>
      <c r="AC14" s="21"/>
      <c r="AD14" s="23"/>
      <c r="AE14" s="96"/>
    </row>
    <row r="15" ht="36" customHeight="1">
      <c r="A15" s="12"/>
      <c r="B15" s="16"/>
      <c r="C15" s="17"/>
      <c r="D15" s="17"/>
      <c r="E15" s="17"/>
      <c r="F15" s="18"/>
      <c r="G15" s="17"/>
      <c r="H15" s="17"/>
      <c r="I15" s="17"/>
      <c r="J15" s="17"/>
      <c r="K15" s="17"/>
      <c r="L15" s="24" t="str">
        <f>IF(OR(C15="",COUNT(F15,G15)&lt;2),"",IF(G15=0,F15,WORKDAY(F15,-G15,Holidays!$B$7:$B$66)))</f>
      </c>
      <c r="M15" s="24" t="str">
        <f>IF(OR(C15="",COUNT(L15,H15)&lt;2),"",IF(H15=0,L15,WORKDAY(L15,-H15,Holidays!$B$7:$B$66)))</f>
      </c>
      <c r="N15" s="24" t="str">
        <f>IF(OR(C15="",COUNT(M15,I15)&lt;2),"",IF(I15=0,M15,WORKDAY(M15,-I15,Holidays!$B$7:$B$66)))</f>
      </c>
      <c r="O15" s="24" t="str">
        <f>IF(OR(C15="",COUNT(N15,J15)&lt;2),"",IF(J15=0,N15,WORKDAY(N15,-J15,Holidays!$B$7:$B$66)))</f>
      </c>
      <c r="P15" s="24" t="str">
        <f>IF(OR(C15="",COUNT(O15,K15)&lt;2),"",IF(K15=0,O15,WORKDAY(O15,-K15,Holidays!$B$7:$B$66)))</f>
      </c>
      <c r="Q15" s="18"/>
      <c r="R15" s="18"/>
      <c r="S15" s="18"/>
      <c r="T15" s="18"/>
      <c r="U15" s="18"/>
      <c r="V15" s="18"/>
      <c r="W15" s="18"/>
      <c r="X15" s="25" t="str">
        <f t="shared" si="0"/>
      </c>
      <c r="Y15" s="24" t="str">
        <f t="shared" si="1"/>
      </c>
      <c r="Z15" s="25" t="str">
        <f>IF(X15="","",IF(OR(X15="Cancelled",X15="Complete",X15="Complete inputs"),X15,IF(X15="Resolve inspection","Inspection failed",IF(Y15&lt;Calendar!$H$6,"Overdue",IF(Y15=Calendar!$H$6,"Due today",IF(Y15&lt;=Calendar!$H$6+7,"Due within 7 days","Planned"))))))</f>
      </c>
      <c r="AA15" s="25" t="str">
        <f>IF(C15="","",IF(AC15="Cancelled","Cancelled",IF(COUNT(L15)=0,"Complete inputs",IF(COUNT(U15)=1,IF(U15&gt;L15,"Received late","Received"),IF(AND(COUNT(W15)=1,W15&lt;Calendar!$H$6),"Supplier overdue",IF(L15&lt;Calendar!$H$6,"Required date missed",IF(COUNT(W15)=0,"Awaiting confirmation",IF(W15&gt;L15,"Promise after need","Promise fits plan"))))))))</f>
      </c>
      <c r="AB15" s="17"/>
      <c r="AC15" s="17"/>
      <c r="AD15" s="19"/>
      <c r="AE15" s="96"/>
    </row>
    <row r="16" ht="36" customHeight="1">
      <c r="A16" s="12"/>
      <c r="B16" s="20"/>
      <c r="C16" s="21"/>
      <c r="D16" s="21"/>
      <c r="E16" s="21"/>
      <c r="F16" s="22"/>
      <c r="G16" s="21"/>
      <c r="H16" s="21"/>
      <c r="I16" s="21"/>
      <c r="J16" s="21"/>
      <c r="K16" s="21"/>
      <c r="L16" s="24" t="str">
        <f>IF(OR(C16="",COUNT(F16,G16)&lt;2),"",IF(G16=0,F16,WORKDAY(F16,-G16,Holidays!$B$7:$B$66)))</f>
      </c>
      <c r="M16" s="24" t="str">
        <f>IF(OR(C16="",COUNT(L16,H16)&lt;2),"",IF(H16=0,L16,WORKDAY(L16,-H16,Holidays!$B$7:$B$66)))</f>
      </c>
      <c r="N16" s="24" t="str">
        <f>IF(OR(C16="",COUNT(M16,I16)&lt;2),"",IF(I16=0,M16,WORKDAY(M16,-I16,Holidays!$B$7:$B$66)))</f>
      </c>
      <c r="O16" s="24" t="str">
        <f>IF(OR(C16="",COUNT(N16,J16)&lt;2),"",IF(J16=0,N16,WORKDAY(N16,-J16,Holidays!$B$7:$B$66)))</f>
      </c>
      <c r="P16" s="24" t="str">
        <f>IF(OR(C16="",COUNT(O16,K16)&lt;2),"",IF(K16=0,O16,WORKDAY(O16,-K16,Holidays!$B$7:$B$66)))</f>
      </c>
      <c r="Q16" s="22"/>
      <c r="R16" s="22"/>
      <c r="S16" s="22"/>
      <c r="T16" s="22"/>
      <c r="U16" s="22"/>
      <c r="V16" s="22"/>
      <c r="W16" s="22"/>
      <c r="X16" s="25" t="str">
        <f t="shared" si="0"/>
      </c>
      <c r="Y16" s="24" t="str">
        <f t="shared" si="1"/>
      </c>
      <c r="Z16" s="25" t="str">
        <f>IF(X16="","",IF(OR(X16="Cancelled",X16="Complete",X16="Complete inputs"),X16,IF(X16="Resolve inspection","Inspection failed",IF(Y16&lt;Calendar!$H$6,"Overdue",IF(Y16=Calendar!$H$6,"Due today",IF(Y16&lt;=Calendar!$H$6+7,"Due within 7 days","Planned"))))))</f>
      </c>
      <c r="AA16" s="25" t="str">
        <f>IF(C16="","",IF(AC16="Cancelled","Cancelled",IF(COUNT(L16)=0,"Complete inputs",IF(COUNT(U16)=1,IF(U16&gt;L16,"Received late","Received"),IF(AND(COUNT(W16)=1,W16&lt;Calendar!$H$6),"Supplier overdue",IF(L16&lt;Calendar!$H$6,"Required date missed",IF(COUNT(W16)=0,"Awaiting confirmation",IF(W16&gt;L16,"Promise after need","Promise fits plan"))))))))</f>
      </c>
      <c r="AB16" s="21"/>
      <c r="AC16" s="21"/>
      <c r="AD16" s="23"/>
      <c r="AE16" s="96"/>
    </row>
    <row r="17" ht="36" customHeight="1">
      <c r="A17" s="12"/>
      <c r="B17" s="16"/>
      <c r="C17" s="17"/>
      <c r="D17" s="17"/>
      <c r="E17" s="17"/>
      <c r="F17" s="18"/>
      <c r="G17" s="17"/>
      <c r="H17" s="17"/>
      <c r="I17" s="17"/>
      <c r="J17" s="17"/>
      <c r="K17" s="17"/>
      <c r="L17" s="24" t="str">
        <f>IF(OR(C17="",COUNT(F17,G17)&lt;2),"",IF(G17=0,F17,WORKDAY(F17,-G17,Holidays!$B$7:$B$66)))</f>
      </c>
      <c r="M17" s="24" t="str">
        <f>IF(OR(C17="",COUNT(L17,H17)&lt;2),"",IF(H17=0,L17,WORKDAY(L17,-H17,Holidays!$B$7:$B$66)))</f>
      </c>
      <c r="N17" s="24" t="str">
        <f>IF(OR(C17="",COUNT(M17,I17)&lt;2),"",IF(I17=0,M17,WORKDAY(M17,-I17,Holidays!$B$7:$B$66)))</f>
      </c>
      <c r="O17" s="24" t="str">
        <f>IF(OR(C17="",COUNT(N17,J17)&lt;2),"",IF(J17=0,N17,WORKDAY(N17,-J17,Holidays!$B$7:$B$66)))</f>
      </c>
      <c r="P17" s="24" t="str">
        <f>IF(OR(C17="",COUNT(O17,K17)&lt;2),"",IF(K17=0,O17,WORKDAY(O17,-K17,Holidays!$B$7:$B$66)))</f>
      </c>
      <c r="Q17" s="18"/>
      <c r="R17" s="18"/>
      <c r="S17" s="18"/>
      <c r="T17" s="18"/>
      <c r="U17" s="18"/>
      <c r="V17" s="18"/>
      <c r="W17" s="18"/>
      <c r="X17" s="25" t="str">
        <f t="shared" si="0"/>
      </c>
      <c r="Y17" s="24" t="str">
        <f t="shared" si="1"/>
      </c>
      <c r="Z17" s="25" t="str">
        <f>IF(X17="","",IF(OR(X17="Cancelled",X17="Complete",X17="Complete inputs"),X17,IF(X17="Resolve inspection","Inspection failed",IF(Y17&lt;Calendar!$H$6,"Overdue",IF(Y17=Calendar!$H$6,"Due today",IF(Y17&lt;=Calendar!$H$6+7,"Due within 7 days","Planned"))))))</f>
      </c>
      <c r="AA17" s="25" t="str">
        <f>IF(C17="","",IF(AC17="Cancelled","Cancelled",IF(COUNT(L17)=0,"Complete inputs",IF(COUNT(U17)=1,IF(U17&gt;L17,"Received late","Received"),IF(AND(COUNT(W17)=1,W17&lt;Calendar!$H$6),"Supplier overdue",IF(L17&lt;Calendar!$H$6,"Required date missed",IF(COUNT(W17)=0,"Awaiting confirmation",IF(W17&gt;L17,"Promise after need","Promise fits plan"))))))))</f>
      </c>
      <c r="AB17" s="17"/>
      <c r="AC17" s="17"/>
      <c r="AD17" s="19"/>
      <c r="AE17" s="96"/>
    </row>
    <row r="18" ht="36" customHeight="1">
      <c r="A18" s="12"/>
      <c r="B18" s="20"/>
      <c r="C18" s="21"/>
      <c r="D18" s="21"/>
      <c r="E18" s="21"/>
      <c r="F18" s="22"/>
      <c r="G18" s="21"/>
      <c r="H18" s="21"/>
      <c r="I18" s="21"/>
      <c r="J18" s="21"/>
      <c r="K18" s="21"/>
      <c r="L18" s="24" t="str">
        <f>IF(OR(C18="",COUNT(F18,G18)&lt;2),"",IF(G18=0,F18,WORKDAY(F18,-G18,Holidays!$B$7:$B$66)))</f>
      </c>
      <c r="M18" s="24" t="str">
        <f>IF(OR(C18="",COUNT(L18,H18)&lt;2),"",IF(H18=0,L18,WORKDAY(L18,-H18,Holidays!$B$7:$B$66)))</f>
      </c>
      <c r="N18" s="24" t="str">
        <f>IF(OR(C18="",COUNT(M18,I18)&lt;2),"",IF(I18=0,M18,WORKDAY(M18,-I18,Holidays!$B$7:$B$66)))</f>
      </c>
      <c r="O18" s="24" t="str">
        <f>IF(OR(C18="",COUNT(N18,J18)&lt;2),"",IF(J18=0,N18,WORKDAY(N18,-J18,Holidays!$B$7:$B$66)))</f>
      </c>
      <c r="P18" s="24" t="str">
        <f>IF(OR(C18="",COUNT(O18,K18)&lt;2),"",IF(K18=0,O18,WORKDAY(O18,-K18,Holidays!$B$7:$B$66)))</f>
      </c>
      <c r="Q18" s="22"/>
      <c r="R18" s="22"/>
      <c r="S18" s="22"/>
      <c r="T18" s="22"/>
      <c r="U18" s="22"/>
      <c r="V18" s="22"/>
      <c r="W18" s="22"/>
      <c r="X18" s="25" t="str">
        <f t="shared" si="0"/>
      </c>
      <c r="Y18" s="24" t="str">
        <f t="shared" si="1"/>
      </c>
      <c r="Z18" s="25" t="str">
        <f>IF(X18="","",IF(OR(X18="Cancelled",X18="Complete",X18="Complete inputs"),X18,IF(X18="Resolve inspection","Inspection failed",IF(Y18&lt;Calendar!$H$6,"Overdue",IF(Y18=Calendar!$H$6,"Due today",IF(Y18&lt;=Calendar!$H$6+7,"Due within 7 days","Planned"))))))</f>
      </c>
      <c r="AA18" s="25" t="str">
        <f>IF(C18="","",IF(AC18="Cancelled","Cancelled",IF(COUNT(L18)=0,"Complete inputs",IF(COUNT(U18)=1,IF(U18&gt;L18,"Received late","Received"),IF(AND(COUNT(W18)=1,W18&lt;Calendar!$H$6),"Supplier overdue",IF(L18&lt;Calendar!$H$6,"Required date missed",IF(COUNT(W18)=0,"Awaiting confirmation",IF(W18&gt;L18,"Promise after need","Promise fits plan"))))))))</f>
      </c>
      <c r="AB18" s="21"/>
      <c r="AC18" s="21"/>
      <c r="AD18" s="23"/>
      <c r="AE18" s="96"/>
    </row>
    <row r="19" ht="36" customHeight="1">
      <c r="A19" s="12"/>
      <c r="B19" s="16"/>
      <c r="C19" s="17"/>
      <c r="D19" s="17"/>
      <c r="E19" s="17"/>
      <c r="F19" s="18"/>
      <c r="G19" s="17"/>
      <c r="H19" s="17"/>
      <c r="I19" s="17"/>
      <c r="J19" s="17"/>
      <c r="K19" s="17"/>
      <c r="L19" s="24" t="str">
        <f>IF(OR(C19="",COUNT(F19,G19)&lt;2),"",IF(G19=0,F19,WORKDAY(F19,-G19,Holidays!$B$7:$B$66)))</f>
      </c>
      <c r="M19" s="24" t="str">
        <f>IF(OR(C19="",COUNT(L19,H19)&lt;2),"",IF(H19=0,L19,WORKDAY(L19,-H19,Holidays!$B$7:$B$66)))</f>
      </c>
      <c r="N19" s="24" t="str">
        <f>IF(OR(C19="",COUNT(M19,I19)&lt;2),"",IF(I19=0,M19,WORKDAY(M19,-I19,Holidays!$B$7:$B$66)))</f>
      </c>
      <c r="O19" s="24" t="str">
        <f>IF(OR(C19="",COUNT(N19,J19)&lt;2),"",IF(J19=0,N19,WORKDAY(N19,-J19,Holidays!$B$7:$B$66)))</f>
      </c>
      <c r="P19" s="24" t="str">
        <f>IF(OR(C19="",COUNT(O19,K19)&lt;2),"",IF(K19=0,O19,WORKDAY(O19,-K19,Holidays!$B$7:$B$66)))</f>
      </c>
      <c r="Q19" s="18"/>
      <c r="R19" s="18"/>
      <c r="S19" s="18"/>
      <c r="T19" s="18"/>
      <c r="U19" s="18"/>
      <c r="V19" s="18"/>
      <c r="W19" s="18"/>
      <c r="X19" s="25" t="str">
        <f t="shared" si="0"/>
      </c>
      <c r="Y19" s="24" t="str">
        <f t="shared" si="1"/>
      </c>
      <c r="Z19" s="25" t="str">
        <f>IF(X19="","",IF(OR(X19="Cancelled",X19="Complete",X19="Complete inputs"),X19,IF(X19="Resolve inspection","Inspection failed",IF(Y19&lt;Calendar!$H$6,"Overdue",IF(Y19=Calendar!$H$6,"Due today",IF(Y19&lt;=Calendar!$H$6+7,"Due within 7 days","Planned"))))))</f>
      </c>
      <c r="AA19" s="25" t="str">
        <f>IF(C19="","",IF(AC19="Cancelled","Cancelled",IF(COUNT(L19)=0,"Complete inputs",IF(COUNT(U19)=1,IF(U19&gt;L19,"Received late","Received"),IF(AND(COUNT(W19)=1,W19&lt;Calendar!$H$6),"Supplier overdue",IF(L19&lt;Calendar!$H$6,"Required date missed",IF(COUNT(W19)=0,"Awaiting confirmation",IF(W19&gt;L19,"Promise after need","Promise fits plan"))))))))</f>
      </c>
      <c r="AB19" s="17"/>
      <c r="AC19" s="17"/>
      <c r="AD19" s="19"/>
      <c r="AE19" s="96"/>
    </row>
    <row r="20" ht="36" customHeight="1">
      <c r="A20" s="12"/>
      <c r="B20" s="20"/>
      <c r="C20" s="21"/>
      <c r="D20" s="21"/>
      <c r="E20" s="21"/>
      <c r="F20" s="22"/>
      <c r="G20" s="21"/>
      <c r="H20" s="21"/>
      <c r="I20" s="21"/>
      <c r="J20" s="21"/>
      <c r="K20" s="21"/>
      <c r="L20" s="24" t="str">
        <f>IF(OR(C20="",COUNT(F20,G20)&lt;2),"",IF(G20=0,F20,WORKDAY(F20,-G20,Holidays!$B$7:$B$66)))</f>
      </c>
      <c r="M20" s="24" t="str">
        <f>IF(OR(C20="",COUNT(L20,H20)&lt;2),"",IF(H20=0,L20,WORKDAY(L20,-H20,Holidays!$B$7:$B$66)))</f>
      </c>
      <c r="N20" s="24" t="str">
        <f>IF(OR(C20="",COUNT(M20,I20)&lt;2),"",IF(I20=0,M20,WORKDAY(M20,-I20,Holidays!$B$7:$B$66)))</f>
      </c>
      <c r="O20" s="24" t="str">
        <f>IF(OR(C20="",COUNT(N20,J20)&lt;2),"",IF(J20=0,N20,WORKDAY(N20,-J20,Holidays!$B$7:$B$66)))</f>
      </c>
      <c r="P20" s="24" t="str">
        <f>IF(OR(C20="",COUNT(O20,K20)&lt;2),"",IF(K20=0,O20,WORKDAY(O20,-K20,Holidays!$B$7:$B$66)))</f>
      </c>
      <c r="Q20" s="22"/>
      <c r="R20" s="22"/>
      <c r="S20" s="22"/>
      <c r="T20" s="22"/>
      <c r="U20" s="22"/>
      <c r="V20" s="22"/>
      <c r="W20" s="22"/>
      <c r="X20" s="25" t="str">
        <f t="shared" si="0"/>
      </c>
      <c r="Y20" s="24" t="str">
        <f t="shared" si="1"/>
      </c>
      <c r="Z20" s="25" t="str">
        <f>IF(X20="","",IF(OR(X20="Cancelled",X20="Complete",X20="Complete inputs"),X20,IF(X20="Resolve inspection","Inspection failed",IF(Y20&lt;Calendar!$H$6,"Overdue",IF(Y20=Calendar!$H$6,"Due today",IF(Y20&lt;=Calendar!$H$6+7,"Due within 7 days","Planned"))))))</f>
      </c>
      <c r="AA20" s="25" t="str">
        <f>IF(C20="","",IF(AC20="Cancelled","Cancelled",IF(COUNT(L20)=0,"Complete inputs",IF(COUNT(U20)=1,IF(U20&gt;L20,"Received late","Received"),IF(AND(COUNT(W20)=1,W20&lt;Calendar!$H$6),"Supplier overdue",IF(L20&lt;Calendar!$H$6,"Required date missed",IF(COUNT(W20)=0,"Awaiting confirmation",IF(W20&gt;L20,"Promise after need","Promise fits plan"))))))))</f>
      </c>
      <c r="AB20" s="21"/>
      <c r="AC20" s="21"/>
      <c r="AD20" s="23"/>
      <c r="AE20" s="96"/>
    </row>
    <row r="21" ht="36" customHeight="1">
      <c r="A21" s="12"/>
      <c r="B21" s="16"/>
      <c r="C21" s="17"/>
      <c r="D21" s="17"/>
      <c r="E21" s="17"/>
      <c r="F21" s="18"/>
      <c r="G21" s="17"/>
      <c r="H21" s="17"/>
      <c r="I21" s="17"/>
      <c r="J21" s="17"/>
      <c r="K21" s="17"/>
      <c r="L21" s="24" t="str">
        <f>IF(OR(C21="",COUNT(F21,G21)&lt;2),"",IF(G21=0,F21,WORKDAY(F21,-G21,Holidays!$B$7:$B$66)))</f>
      </c>
      <c r="M21" s="24" t="str">
        <f>IF(OR(C21="",COUNT(L21,H21)&lt;2),"",IF(H21=0,L21,WORKDAY(L21,-H21,Holidays!$B$7:$B$66)))</f>
      </c>
      <c r="N21" s="24" t="str">
        <f>IF(OR(C21="",COUNT(M21,I21)&lt;2),"",IF(I21=0,M21,WORKDAY(M21,-I21,Holidays!$B$7:$B$66)))</f>
      </c>
      <c r="O21" s="24" t="str">
        <f>IF(OR(C21="",COUNT(N21,J21)&lt;2),"",IF(J21=0,N21,WORKDAY(N21,-J21,Holidays!$B$7:$B$66)))</f>
      </c>
      <c r="P21" s="24" t="str">
        <f>IF(OR(C21="",COUNT(O21,K21)&lt;2),"",IF(K21=0,O21,WORKDAY(O21,-K21,Holidays!$B$7:$B$66)))</f>
      </c>
      <c r="Q21" s="18"/>
      <c r="R21" s="18"/>
      <c r="S21" s="18"/>
      <c r="T21" s="18"/>
      <c r="U21" s="18"/>
      <c r="V21" s="18"/>
      <c r="W21" s="18"/>
      <c r="X21" s="25" t="str">
        <f t="shared" si="0"/>
      </c>
      <c r="Y21" s="24" t="str">
        <f t="shared" si="1"/>
      </c>
      <c r="Z21" s="25" t="str">
        <f>IF(X21="","",IF(OR(X21="Cancelled",X21="Complete",X21="Complete inputs"),X21,IF(X21="Resolve inspection","Inspection failed",IF(Y21&lt;Calendar!$H$6,"Overdue",IF(Y21=Calendar!$H$6,"Due today",IF(Y21&lt;=Calendar!$H$6+7,"Due within 7 days","Planned"))))))</f>
      </c>
      <c r="AA21" s="25" t="str">
        <f>IF(C21="","",IF(AC21="Cancelled","Cancelled",IF(COUNT(L21)=0,"Complete inputs",IF(COUNT(U21)=1,IF(U21&gt;L21,"Received late","Received"),IF(AND(COUNT(W21)=1,W21&lt;Calendar!$H$6),"Supplier overdue",IF(L21&lt;Calendar!$H$6,"Required date missed",IF(COUNT(W21)=0,"Awaiting confirmation",IF(W21&gt;L21,"Promise after need","Promise fits plan"))))))))</f>
      </c>
      <c r="AB21" s="17"/>
      <c r="AC21" s="17"/>
      <c r="AD21" s="19"/>
      <c r="AE21" s="96"/>
    </row>
    <row r="22" ht="36" customHeight="1">
      <c r="A22" s="12"/>
      <c r="B22" s="20"/>
      <c r="C22" s="21"/>
      <c r="D22" s="21"/>
      <c r="E22" s="21"/>
      <c r="F22" s="22"/>
      <c r="G22" s="21"/>
      <c r="H22" s="21"/>
      <c r="I22" s="21"/>
      <c r="J22" s="21"/>
      <c r="K22" s="21"/>
      <c r="L22" s="24" t="str">
        <f>IF(OR(C22="",COUNT(F22,G22)&lt;2),"",IF(G22=0,F22,WORKDAY(F22,-G22,Holidays!$B$7:$B$66)))</f>
      </c>
      <c r="M22" s="24" t="str">
        <f>IF(OR(C22="",COUNT(L22,H22)&lt;2),"",IF(H22=0,L22,WORKDAY(L22,-H22,Holidays!$B$7:$B$66)))</f>
      </c>
      <c r="N22" s="24" t="str">
        <f>IF(OR(C22="",COUNT(M22,I22)&lt;2),"",IF(I22=0,M22,WORKDAY(M22,-I22,Holidays!$B$7:$B$66)))</f>
      </c>
      <c r="O22" s="24" t="str">
        <f>IF(OR(C22="",COUNT(N22,J22)&lt;2),"",IF(J22=0,N22,WORKDAY(N22,-J22,Holidays!$B$7:$B$66)))</f>
      </c>
      <c r="P22" s="24" t="str">
        <f>IF(OR(C22="",COUNT(O22,K22)&lt;2),"",IF(K22=0,O22,WORKDAY(O22,-K22,Holidays!$B$7:$B$66)))</f>
      </c>
      <c r="Q22" s="22"/>
      <c r="R22" s="22"/>
      <c r="S22" s="22"/>
      <c r="T22" s="22"/>
      <c r="U22" s="22"/>
      <c r="V22" s="22"/>
      <c r="W22" s="22"/>
      <c r="X22" s="25" t="str">
        <f t="shared" si="0"/>
      </c>
      <c r="Y22" s="24" t="str">
        <f t="shared" si="1"/>
      </c>
      <c r="Z22" s="25" t="str">
        <f>IF(X22="","",IF(OR(X22="Cancelled",X22="Complete",X22="Complete inputs"),X22,IF(X22="Resolve inspection","Inspection failed",IF(Y22&lt;Calendar!$H$6,"Overdue",IF(Y22=Calendar!$H$6,"Due today",IF(Y22&lt;=Calendar!$H$6+7,"Due within 7 days","Planned"))))))</f>
      </c>
      <c r="AA22" s="25" t="str">
        <f>IF(C22="","",IF(AC22="Cancelled","Cancelled",IF(COUNT(L22)=0,"Complete inputs",IF(COUNT(U22)=1,IF(U22&gt;L22,"Received late","Received"),IF(AND(COUNT(W22)=1,W22&lt;Calendar!$H$6),"Supplier overdue",IF(L22&lt;Calendar!$H$6,"Required date missed",IF(COUNT(W22)=0,"Awaiting confirmation",IF(W22&gt;L22,"Promise after need","Promise fits plan"))))))))</f>
      </c>
      <c r="AB22" s="21"/>
      <c r="AC22" s="21"/>
      <c r="AD22" s="23"/>
      <c r="AE22" s="96"/>
    </row>
    <row r="23" ht="36" customHeight="1">
      <c r="A23" s="12"/>
      <c r="B23" s="16"/>
      <c r="C23" s="17"/>
      <c r="D23" s="17"/>
      <c r="E23" s="17"/>
      <c r="F23" s="18"/>
      <c r="G23" s="17"/>
      <c r="H23" s="17"/>
      <c r="I23" s="17"/>
      <c r="J23" s="17"/>
      <c r="K23" s="17"/>
      <c r="L23" s="24" t="str">
        <f>IF(OR(C23="",COUNT(F23,G23)&lt;2),"",IF(G23=0,F23,WORKDAY(F23,-G23,Holidays!$B$7:$B$66)))</f>
      </c>
      <c r="M23" s="24" t="str">
        <f>IF(OR(C23="",COUNT(L23,H23)&lt;2),"",IF(H23=0,L23,WORKDAY(L23,-H23,Holidays!$B$7:$B$66)))</f>
      </c>
      <c r="N23" s="24" t="str">
        <f>IF(OR(C23="",COUNT(M23,I23)&lt;2),"",IF(I23=0,M23,WORKDAY(M23,-I23,Holidays!$B$7:$B$66)))</f>
      </c>
      <c r="O23" s="24" t="str">
        <f>IF(OR(C23="",COUNT(N23,J23)&lt;2),"",IF(J23=0,N23,WORKDAY(N23,-J23,Holidays!$B$7:$B$66)))</f>
      </c>
      <c r="P23" s="24" t="str">
        <f>IF(OR(C23="",COUNT(O23,K23)&lt;2),"",IF(K23=0,O23,WORKDAY(O23,-K23,Holidays!$B$7:$B$66)))</f>
      </c>
      <c r="Q23" s="18"/>
      <c r="R23" s="18"/>
      <c r="S23" s="18"/>
      <c r="T23" s="18"/>
      <c r="U23" s="18"/>
      <c r="V23" s="18"/>
      <c r="W23" s="18"/>
      <c r="X23" s="25" t="str">
        <f t="shared" si="0"/>
      </c>
      <c r="Y23" s="24" t="str">
        <f t="shared" si="1"/>
      </c>
      <c r="Z23" s="25" t="str">
        <f>IF(X23="","",IF(OR(X23="Cancelled",X23="Complete",X23="Complete inputs"),X23,IF(X23="Resolve inspection","Inspection failed",IF(Y23&lt;Calendar!$H$6,"Overdue",IF(Y23=Calendar!$H$6,"Due today",IF(Y23&lt;=Calendar!$H$6+7,"Due within 7 days","Planned"))))))</f>
      </c>
      <c r="AA23" s="25" t="str">
        <f>IF(C23="","",IF(AC23="Cancelled","Cancelled",IF(COUNT(L23)=0,"Complete inputs",IF(COUNT(U23)=1,IF(U23&gt;L23,"Received late","Received"),IF(AND(COUNT(W23)=1,W23&lt;Calendar!$H$6),"Supplier overdue",IF(L23&lt;Calendar!$H$6,"Required date missed",IF(COUNT(W23)=0,"Awaiting confirmation",IF(W23&gt;L23,"Promise after need","Promise fits plan"))))))))</f>
      </c>
      <c r="AB23" s="17"/>
      <c r="AC23" s="17"/>
      <c r="AD23" s="19"/>
      <c r="AE23" s="96"/>
    </row>
    <row r="24" ht="36" customHeight="1">
      <c r="A24" s="12"/>
      <c r="B24" s="20"/>
      <c r="C24" s="21"/>
      <c r="D24" s="21"/>
      <c r="E24" s="21"/>
      <c r="F24" s="22"/>
      <c r="G24" s="21"/>
      <c r="H24" s="21"/>
      <c r="I24" s="21"/>
      <c r="J24" s="21"/>
      <c r="K24" s="21"/>
      <c r="L24" s="24" t="str">
        <f>IF(OR(C24="",COUNT(F24,G24)&lt;2),"",IF(G24=0,F24,WORKDAY(F24,-G24,Holidays!$B$7:$B$66)))</f>
      </c>
      <c r="M24" s="24" t="str">
        <f>IF(OR(C24="",COUNT(L24,H24)&lt;2),"",IF(H24=0,L24,WORKDAY(L24,-H24,Holidays!$B$7:$B$66)))</f>
      </c>
      <c r="N24" s="24" t="str">
        <f>IF(OR(C24="",COUNT(M24,I24)&lt;2),"",IF(I24=0,M24,WORKDAY(M24,-I24,Holidays!$B$7:$B$66)))</f>
      </c>
      <c r="O24" s="24" t="str">
        <f>IF(OR(C24="",COUNT(N24,J24)&lt;2),"",IF(J24=0,N24,WORKDAY(N24,-J24,Holidays!$B$7:$B$66)))</f>
      </c>
      <c r="P24" s="24" t="str">
        <f>IF(OR(C24="",COUNT(O24,K24)&lt;2),"",IF(K24=0,O24,WORKDAY(O24,-K24,Holidays!$B$7:$B$66)))</f>
      </c>
      <c r="Q24" s="22"/>
      <c r="R24" s="22"/>
      <c r="S24" s="22"/>
      <c r="T24" s="22"/>
      <c r="U24" s="22"/>
      <c r="V24" s="22"/>
      <c r="W24" s="22"/>
      <c r="X24" s="25" t="str">
        <f t="shared" si="0"/>
      </c>
      <c r="Y24" s="24" t="str">
        <f t="shared" si="1"/>
      </c>
      <c r="Z24" s="25" t="str">
        <f>IF(X24="","",IF(OR(X24="Cancelled",X24="Complete",X24="Complete inputs"),X24,IF(X24="Resolve inspection","Inspection failed",IF(Y24&lt;Calendar!$H$6,"Overdue",IF(Y24=Calendar!$H$6,"Due today",IF(Y24&lt;=Calendar!$H$6+7,"Due within 7 days","Planned"))))))</f>
      </c>
      <c r="AA24" s="25" t="str">
        <f>IF(C24="","",IF(AC24="Cancelled","Cancelled",IF(COUNT(L24)=0,"Complete inputs",IF(COUNT(U24)=1,IF(U24&gt;L24,"Received late","Received"),IF(AND(COUNT(W24)=1,W24&lt;Calendar!$H$6),"Supplier overdue",IF(L24&lt;Calendar!$H$6,"Required date missed",IF(COUNT(W24)=0,"Awaiting confirmation",IF(W24&gt;L24,"Promise after need","Promise fits plan"))))))))</f>
      </c>
      <c r="AB24" s="21"/>
      <c r="AC24" s="21"/>
      <c r="AD24" s="23"/>
      <c r="AE24" s="96"/>
    </row>
    <row r="25" ht="36" customHeight="1">
      <c r="A25" s="12"/>
      <c r="B25" s="16"/>
      <c r="C25" s="17"/>
      <c r="D25" s="17"/>
      <c r="E25" s="17"/>
      <c r="F25" s="18"/>
      <c r="G25" s="17"/>
      <c r="H25" s="17"/>
      <c r="I25" s="17"/>
      <c r="J25" s="17"/>
      <c r="K25" s="17"/>
      <c r="L25" s="24" t="str">
        <f>IF(OR(C25="",COUNT(F25,G25)&lt;2),"",IF(G25=0,F25,WORKDAY(F25,-G25,Holidays!$B$7:$B$66)))</f>
      </c>
      <c r="M25" s="24" t="str">
        <f>IF(OR(C25="",COUNT(L25,H25)&lt;2),"",IF(H25=0,L25,WORKDAY(L25,-H25,Holidays!$B$7:$B$66)))</f>
      </c>
      <c r="N25" s="24" t="str">
        <f>IF(OR(C25="",COUNT(M25,I25)&lt;2),"",IF(I25=0,M25,WORKDAY(M25,-I25,Holidays!$B$7:$B$66)))</f>
      </c>
      <c r="O25" s="24" t="str">
        <f>IF(OR(C25="",COUNT(N25,J25)&lt;2),"",IF(J25=0,N25,WORKDAY(N25,-J25,Holidays!$B$7:$B$66)))</f>
      </c>
      <c r="P25" s="24" t="str">
        <f>IF(OR(C25="",COUNT(O25,K25)&lt;2),"",IF(K25=0,O25,WORKDAY(O25,-K25,Holidays!$B$7:$B$66)))</f>
      </c>
      <c r="Q25" s="18"/>
      <c r="R25" s="18"/>
      <c r="S25" s="18"/>
      <c r="T25" s="18"/>
      <c r="U25" s="18"/>
      <c r="V25" s="18"/>
      <c r="W25" s="18"/>
      <c r="X25" s="25" t="str">
        <f t="shared" si="0"/>
      </c>
      <c r="Y25" s="24" t="str">
        <f t="shared" si="1"/>
      </c>
      <c r="Z25" s="25" t="str">
        <f>IF(X25="","",IF(OR(X25="Cancelled",X25="Complete",X25="Complete inputs"),X25,IF(X25="Resolve inspection","Inspection failed",IF(Y25&lt;Calendar!$H$6,"Overdue",IF(Y25=Calendar!$H$6,"Due today",IF(Y25&lt;=Calendar!$H$6+7,"Due within 7 days","Planned"))))))</f>
      </c>
      <c r="AA25" s="25" t="str">
        <f>IF(C25="","",IF(AC25="Cancelled","Cancelled",IF(COUNT(L25)=0,"Complete inputs",IF(COUNT(U25)=1,IF(U25&gt;L25,"Received late","Received"),IF(AND(COUNT(W25)=1,W25&lt;Calendar!$H$6),"Supplier overdue",IF(L25&lt;Calendar!$H$6,"Required date missed",IF(COUNT(W25)=0,"Awaiting confirmation",IF(W25&gt;L25,"Promise after need","Promise fits plan"))))))))</f>
      </c>
      <c r="AB25" s="17"/>
      <c r="AC25" s="17"/>
      <c r="AD25" s="19"/>
      <c r="AE25" s="96"/>
    </row>
    <row r="26" ht="36" customHeight="1">
      <c r="A26" s="12"/>
      <c r="B26" s="20"/>
      <c r="C26" s="21"/>
      <c r="D26" s="21"/>
      <c r="E26" s="21"/>
      <c r="F26" s="22"/>
      <c r="G26" s="21"/>
      <c r="H26" s="21"/>
      <c r="I26" s="21"/>
      <c r="J26" s="21"/>
      <c r="K26" s="21"/>
      <c r="L26" s="24" t="str">
        <f>IF(OR(C26="",COUNT(F26,G26)&lt;2),"",IF(G26=0,F26,WORKDAY(F26,-G26,Holidays!$B$7:$B$66)))</f>
      </c>
      <c r="M26" s="24" t="str">
        <f>IF(OR(C26="",COUNT(L26,H26)&lt;2),"",IF(H26=0,L26,WORKDAY(L26,-H26,Holidays!$B$7:$B$66)))</f>
      </c>
      <c r="N26" s="24" t="str">
        <f>IF(OR(C26="",COUNT(M26,I26)&lt;2),"",IF(I26=0,M26,WORKDAY(M26,-I26,Holidays!$B$7:$B$66)))</f>
      </c>
      <c r="O26" s="24" t="str">
        <f>IF(OR(C26="",COUNT(N26,J26)&lt;2),"",IF(J26=0,N26,WORKDAY(N26,-J26,Holidays!$B$7:$B$66)))</f>
      </c>
      <c r="P26" s="24" t="str">
        <f>IF(OR(C26="",COUNT(O26,K26)&lt;2),"",IF(K26=0,O26,WORKDAY(O26,-K26,Holidays!$B$7:$B$66)))</f>
      </c>
      <c r="Q26" s="22"/>
      <c r="R26" s="22"/>
      <c r="S26" s="22"/>
      <c r="T26" s="22"/>
      <c r="U26" s="22"/>
      <c r="V26" s="22"/>
      <c r="W26" s="22"/>
      <c r="X26" s="25" t="str">
        <f t="shared" si="0"/>
      </c>
      <c r="Y26" s="24" t="str">
        <f t="shared" si="1"/>
      </c>
      <c r="Z26" s="25" t="str">
        <f>IF(X26="","",IF(OR(X26="Cancelled",X26="Complete",X26="Complete inputs"),X26,IF(X26="Resolve inspection","Inspection failed",IF(Y26&lt;Calendar!$H$6,"Overdue",IF(Y26=Calendar!$H$6,"Due today",IF(Y26&lt;=Calendar!$H$6+7,"Due within 7 days","Planned"))))))</f>
      </c>
      <c r="AA26" s="25" t="str">
        <f>IF(C26="","",IF(AC26="Cancelled","Cancelled",IF(COUNT(L26)=0,"Complete inputs",IF(COUNT(U26)=1,IF(U26&gt;L26,"Received late","Received"),IF(AND(COUNT(W26)=1,W26&lt;Calendar!$H$6),"Supplier overdue",IF(L26&lt;Calendar!$H$6,"Required date missed",IF(COUNT(W26)=0,"Awaiting confirmation",IF(W26&gt;L26,"Promise after need","Promise fits plan"))))))))</f>
      </c>
      <c r="AB26" s="21"/>
      <c r="AC26" s="21"/>
      <c r="AD26" s="23"/>
      <c r="AE26" s="96"/>
    </row>
    <row r="27" ht="36" customHeight="1">
      <c r="A27" s="12"/>
      <c r="B27" s="16"/>
      <c r="C27" s="17"/>
      <c r="D27" s="17"/>
      <c r="E27" s="17"/>
      <c r="F27" s="18"/>
      <c r="G27" s="17"/>
      <c r="H27" s="17"/>
      <c r="I27" s="17"/>
      <c r="J27" s="17"/>
      <c r="K27" s="17"/>
      <c r="L27" s="24" t="str">
        <f>IF(OR(C27="",COUNT(F27,G27)&lt;2),"",IF(G27=0,F27,WORKDAY(F27,-G27,Holidays!$B$7:$B$66)))</f>
      </c>
      <c r="M27" s="24" t="str">
        <f>IF(OR(C27="",COUNT(L27,H27)&lt;2),"",IF(H27=0,L27,WORKDAY(L27,-H27,Holidays!$B$7:$B$66)))</f>
      </c>
      <c r="N27" s="24" t="str">
        <f>IF(OR(C27="",COUNT(M27,I27)&lt;2),"",IF(I27=0,M27,WORKDAY(M27,-I27,Holidays!$B$7:$B$66)))</f>
      </c>
      <c r="O27" s="24" t="str">
        <f>IF(OR(C27="",COUNT(N27,J27)&lt;2),"",IF(J27=0,N27,WORKDAY(N27,-J27,Holidays!$B$7:$B$66)))</f>
      </c>
      <c r="P27" s="24" t="str">
        <f>IF(OR(C27="",COUNT(O27,K27)&lt;2),"",IF(K27=0,O27,WORKDAY(O27,-K27,Holidays!$B$7:$B$66)))</f>
      </c>
      <c r="Q27" s="18"/>
      <c r="R27" s="18"/>
      <c r="S27" s="18"/>
      <c r="T27" s="18"/>
      <c r="U27" s="18"/>
      <c r="V27" s="18"/>
      <c r="W27" s="18"/>
      <c r="X27" s="25" t="str">
        <f t="shared" si="0"/>
      </c>
      <c r="Y27" s="24" t="str">
        <f t="shared" si="1"/>
      </c>
      <c r="Z27" s="25" t="str">
        <f>IF(X27="","",IF(OR(X27="Cancelled",X27="Complete",X27="Complete inputs"),X27,IF(X27="Resolve inspection","Inspection failed",IF(Y27&lt;Calendar!$H$6,"Overdue",IF(Y27=Calendar!$H$6,"Due today",IF(Y27&lt;=Calendar!$H$6+7,"Due within 7 days","Planned"))))))</f>
      </c>
      <c r="AA27" s="25" t="str">
        <f>IF(C27="","",IF(AC27="Cancelled","Cancelled",IF(COUNT(L27)=0,"Complete inputs",IF(COUNT(U27)=1,IF(U27&gt;L27,"Received late","Received"),IF(AND(COUNT(W27)=1,W27&lt;Calendar!$H$6),"Supplier overdue",IF(L27&lt;Calendar!$H$6,"Required date missed",IF(COUNT(W27)=0,"Awaiting confirmation",IF(W27&gt;L27,"Promise after need","Promise fits plan"))))))))</f>
      </c>
      <c r="AB27" s="17"/>
      <c r="AC27" s="17"/>
      <c r="AD27" s="19"/>
      <c r="AE27" s="96"/>
    </row>
    <row r="28" ht="36" customHeight="1">
      <c r="A28" s="12"/>
      <c r="B28" s="20"/>
      <c r="C28" s="21"/>
      <c r="D28" s="21"/>
      <c r="E28" s="21"/>
      <c r="F28" s="22"/>
      <c r="G28" s="21"/>
      <c r="H28" s="21"/>
      <c r="I28" s="21"/>
      <c r="J28" s="21"/>
      <c r="K28" s="21"/>
      <c r="L28" s="24" t="str">
        <f>IF(OR(C28="",COUNT(F28,G28)&lt;2),"",IF(G28=0,F28,WORKDAY(F28,-G28,Holidays!$B$7:$B$66)))</f>
      </c>
      <c r="M28" s="24" t="str">
        <f>IF(OR(C28="",COUNT(L28,H28)&lt;2),"",IF(H28=0,L28,WORKDAY(L28,-H28,Holidays!$B$7:$B$66)))</f>
      </c>
      <c r="N28" s="24" t="str">
        <f>IF(OR(C28="",COUNT(M28,I28)&lt;2),"",IF(I28=0,M28,WORKDAY(M28,-I28,Holidays!$B$7:$B$66)))</f>
      </c>
      <c r="O28" s="24" t="str">
        <f>IF(OR(C28="",COUNT(N28,J28)&lt;2),"",IF(J28=0,N28,WORKDAY(N28,-J28,Holidays!$B$7:$B$66)))</f>
      </c>
      <c r="P28" s="24" t="str">
        <f>IF(OR(C28="",COUNT(O28,K28)&lt;2),"",IF(K28=0,O28,WORKDAY(O28,-K28,Holidays!$B$7:$B$66)))</f>
      </c>
      <c r="Q28" s="22"/>
      <c r="R28" s="22"/>
      <c r="S28" s="22"/>
      <c r="T28" s="22"/>
      <c r="U28" s="22"/>
      <c r="V28" s="22"/>
      <c r="W28" s="22"/>
      <c r="X28" s="25" t="str">
        <f t="shared" si="0"/>
      </c>
      <c r="Y28" s="24" t="str">
        <f t="shared" si="1"/>
      </c>
      <c r="Z28" s="25" t="str">
        <f>IF(X28="","",IF(OR(X28="Cancelled",X28="Complete",X28="Complete inputs"),X28,IF(X28="Resolve inspection","Inspection failed",IF(Y28&lt;Calendar!$H$6,"Overdue",IF(Y28=Calendar!$H$6,"Due today",IF(Y28&lt;=Calendar!$H$6+7,"Due within 7 days","Planned"))))))</f>
      </c>
      <c r="AA28" s="25" t="str">
        <f>IF(C28="","",IF(AC28="Cancelled","Cancelled",IF(COUNT(L28)=0,"Complete inputs",IF(COUNT(U28)=1,IF(U28&gt;L28,"Received late","Received"),IF(AND(COUNT(W28)=1,W28&lt;Calendar!$H$6),"Supplier overdue",IF(L28&lt;Calendar!$H$6,"Required date missed",IF(COUNT(W28)=0,"Awaiting confirmation",IF(W28&gt;L28,"Promise after need","Promise fits plan"))))))))</f>
      </c>
      <c r="AB28" s="21"/>
      <c r="AC28" s="21"/>
      <c r="AD28" s="23"/>
      <c r="AE28" s="96"/>
    </row>
    <row r="29" ht="36" customHeight="1">
      <c r="A29" s="12"/>
      <c r="B29" s="16"/>
      <c r="C29" s="17"/>
      <c r="D29" s="17"/>
      <c r="E29" s="17"/>
      <c r="F29" s="18"/>
      <c r="G29" s="17"/>
      <c r="H29" s="17"/>
      <c r="I29" s="17"/>
      <c r="J29" s="17"/>
      <c r="K29" s="17"/>
      <c r="L29" s="24" t="str">
        <f>IF(OR(C29="",COUNT(F29,G29)&lt;2),"",IF(G29=0,F29,WORKDAY(F29,-G29,Holidays!$B$7:$B$66)))</f>
      </c>
      <c r="M29" s="24" t="str">
        <f>IF(OR(C29="",COUNT(L29,H29)&lt;2),"",IF(H29=0,L29,WORKDAY(L29,-H29,Holidays!$B$7:$B$66)))</f>
      </c>
      <c r="N29" s="24" t="str">
        <f>IF(OR(C29="",COUNT(M29,I29)&lt;2),"",IF(I29=0,M29,WORKDAY(M29,-I29,Holidays!$B$7:$B$66)))</f>
      </c>
      <c r="O29" s="24" t="str">
        <f>IF(OR(C29="",COUNT(N29,J29)&lt;2),"",IF(J29=0,N29,WORKDAY(N29,-J29,Holidays!$B$7:$B$66)))</f>
      </c>
      <c r="P29" s="24" t="str">
        <f>IF(OR(C29="",COUNT(O29,K29)&lt;2),"",IF(K29=0,O29,WORKDAY(O29,-K29,Holidays!$B$7:$B$66)))</f>
      </c>
      <c r="Q29" s="18"/>
      <c r="R29" s="18"/>
      <c r="S29" s="18"/>
      <c r="T29" s="18"/>
      <c r="U29" s="18"/>
      <c r="V29" s="18"/>
      <c r="W29" s="18"/>
      <c r="X29" s="25" t="str">
        <f t="shared" si="0"/>
      </c>
      <c r="Y29" s="24" t="str">
        <f t="shared" si="1"/>
      </c>
      <c r="Z29" s="25" t="str">
        <f>IF(X29="","",IF(OR(X29="Cancelled",X29="Complete",X29="Complete inputs"),X29,IF(X29="Resolve inspection","Inspection failed",IF(Y29&lt;Calendar!$H$6,"Overdue",IF(Y29=Calendar!$H$6,"Due today",IF(Y29&lt;=Calendar!$H$6+7,"Due within 7 days","Planned"))))))</f>
      </c>
      <c r="AA29" s="25" t="str">
        <f>IF(C29="","",IF(AC29="Cancelled","Cancelled",IF(COUNT(L29)=0,"Complete inputs",IF(COUNT(U29)=1,IF(U29&gt;L29,"Received late","Received"),IF(AND(COUNT(W29)=1,W29&lt;Calendar!$H$6),"Supplier overdue",IF(L29&lt;Calendar!$H$6,"Required date missed",IF(COUNT(W29)=0,"Awaiting confirmation",IF(W29&gt;L29,"Promise after need","Promise fits plan"))))))))</f>
      </c>
      <c r="AB29" s="17"/>
      <c r="AC29" s="17"/>
      <c r="AD29" s="19"/>
      <c r="AE29" s="96"/>
    </row>
    <row r="30" ht="36" customHeight="1">
      <c r="A30" s="12"/>
      <c r="B30" s="20"/>
      <c r="C30" s="21"/>
      <c r="D30" s="21"/>
      <c r="E30" s="21"/>
      <c r="F30" s="22"/>
      <c r="G30" s="21"/>
      <c r="H30" s="21"/>
      <c r="I30" s="21"/>
      <c r="J30" s="21"/>
      <c r="K30" s="21"/>
      <c r="L30" s="24" t="str">
        <f>IF(OR(C30="",COUNT(F30,G30)&lt;2),"",IF(G30=0,F30,WORKDAY(F30,-G30,Holidays!$B$7:$B$66)))</f>
      </c>
      <c r="M30" s="24" t="str">
        <f>IF(OR(C30="",COUNT(L30,H30)&lt;2),"",IF(H30=0,L30,WORKDAY(L30,-H30,Holidays!$B$7:$B$66)))</f>
      </c>
      <c r="N30" s="24" t="str">
        <f>IF(OR(C30="",COUNT(M30,I30)&lt;2),"",IF(I30=0,M30,WORKDAY(M30,-I30,Holidays!$B$7:$B$66)))</f>
      </c>
      <c r="O30" s="24" t="str">
        <f>IF(OR(C30="",COUNT(N30,J30)&lt;2),"",IF(J30=0,N30,WORKDAY(N30,-J30,Holidays!$B$7:$B$66)))</f>
      </c>
      <c r="P30" s="24" t="str">
        <f>IF(OR(C30="",COUNT(O30,K30)&lt;2),"",IF(K30=0,O30,WORKDAY(O30,-K30,Holidays!$B$7:$B$66)))</f>
      </c>
      <c r="Q30" s="22"/>
      <c r="R30" s="22"/>
      <c r="S30" s="22"/>
      <c r="T30" s="22"/>
      <c r="U30" s="22"/>
      <c r="V30" s="22"/>
      <c r="W30" s="22"/>
      <c r="X30" s="25" t="str">
        <f t="shared" si="0"/>
      </c>
      <c r="Y30" s="24" t="str">
        <f t="shared" si="1"/>
      </c>
      <c r="Z30" s="25" t="str">
        <f>IF(X30="","",IF(OR(X30="Cancelled",X30="Complete",X30="Complete inputs"),X30,IF(X30="Resolve inspection","Inspection failed",IF(Y30&lt;Calendar!$H$6,"Overdue",IF(Y30=Calendar!$H$6,"Due today",IF(Y30&lt;=Calendar!$H$6+7,"Due within 7 days","Planned"))))))</f>
      </c>
      <c r="AA30" s="25" t="str">
        <f>IF(C30="","",IF(AC30="Cancelled","Cancelled",IF(COUNT(L30)=0,"Complete inputs",IF(COUNT(U30)=1,IF(U30&gt;L30,"Received late","Received"),IF(AND(COUNT(W30)=1,W30&lt;Calendar!$H$6),"Supplier overdue",IF(L30&lt;Calendar!$H$6,"Required date missed",IF(COUNT(W30)=0,"Awaiting confirmation",IF(W30&gt;L30,"Promise after need","Promise fits plan"))))))))</f>
      </c>
      <c r="AB30" s="21"/>
      <c r="AC30" s="21"/>
      <c r="AD30" s="23"/>
      <c r="AE30" s="96"/>
    </row>
    <row r="31" ht="36" customHeight="1">
      <c r="A31" s="12"/>
      <c r="B31" s="16"/>
      <c r="C31" s="17"/>
      <c r="D31" s="17"/>
      <c r="E31" s="17"/>
      <c r="F31" s="18"/>
      <c r="G31" s="17"/>
      <c r="H31" s="17"/>
      <c r="I31" s="17"/>
      <c r="J31" s="17"/>
      <c r="K31" s="17"/>
      <c r="L31" s="24" t="str">
        <f>IF(OR(C31="",COUNT(F31,G31)&lt;2),"",IF(G31=0,F31,WORKDAY(F31,-G31,Holidays!$B$7:$B$66)))</f>
      </c>
      <c r="M31" s="24" t="str">
        <f>IF(OR(C31="",COUNT(L31,H31)&lt;2),"",IF(H31=0,L31,WORKDAY(L31,-H31,Holidays!$B$7:$B$66)))</f>
      </c>
      <c r="N31" s="24" t="str">
        <f>IF(OR(C31="",COUNT(M31,I31)&lt;2),"",IF(I31=0,M31,WORKDAY(M31,-I31,Holidays!$B$7:$B$66)))</f>
      </c>
      <c r="O31" s="24" t="str">
        <f>IF(OR(C31="",COUNT(N31,J31)&lt;2),"",IF(J31=0,N31,WORKDAY(N31,-J31,Holidays!$B$7:$B$66)))</f>
      </c>
      <c r="P31" s="24" t="str">
        <f>IF(OR(C31="",COUNT(O31,K31)&lt;2),"",IF(K31=0,O31,WORKDAY(O31,-K31,Holidays!$B$7:$B$66)))</f>
      </c>
      <c r="Q31" s="18"/>
      <c r="R31" s="18"/>
      <c r="S31" s="18"/>
      <c r="T31" s="18"/>
      <c r="U31" s="18"/>
      <c r="V31" s="18"/>
      <c r="W31" s="18"/>
      <c r="X31" s="25" t="str">
        <f t="shared" si="0"/>
      </c>
      <c r="Y31" s="24" t="str">
        <f t="shared" si="1"/>
      </c>
      <c r="Z31" s="25" t="str">
        <f>IF(X31="","",IF(OR(X31="Cancelled",X31="Complete",X31="Complete inputs"),X31,IF(X31="Resolve inspection","Inspection failed",IF(Y31&lt;Calendar!$H$6,"Overdue",IF(Y31=Calendar!$H$6,"Due today",IF(Y31&lt;=Calendar!$H$6+7,"Due within 7 days","Planned"))))))</f>
      </c>
      <c r="AA31" s="25" t="str">
        <f>IF(C31="","",IF(AC31="Cancelled","Cancelled",IF(COUNT(L31)=0,"Complete inputs",IF(COUNT(U31)=1,IF(U31&gt;L31,"Received late","Received"),IF(AND(COUNT(W31)=1,W31&lt;Calendar!$H$6),"Supplier overdue",IF(L31&lt;Calendar!$H$6,"Required date missed",IF(COUNT(W31)=0,"Awaiting confirmation",IF(W31&gt;L31,"Promise after need","Promise fits plan"))))))))</f>
      </c>
      <c r="AB31" s="17"/>
      <c r="AC31" s="17"/>
      <c r="AD31" s="19"/>
      <c r="AE31" s="96"/>
    </row>
    <row r="32" ht="36" customHeight="1">
      <c r="A32" s="12"/>
      <c r="B32" s="20"/>
      <c r="C32" s="21"/>
      <c r="D32" s="21"/>
      <c r="E32" s="21"/>
      <c r="F32" s="22"/>
      <c r="G32" s="21"/>
      <c r="H32" s="21"/>
      <c r="I32" s="21"/>
      <c r="J32" s="21"/>
      <c r="K32" s="21"/>
      <c r="L32" s="24" t="str">
        <f>IF(OR(C32="",COUNT(F32,G32)&lt;2),"",IF(G32=0,F32,WORKDAY(F32,-G32,Holidays!$B$7:$B$66)))</f>
      </c>
      <c r="M32" s="24" t="str">
        <f>IF(OR(C32="",COUNT(L32,H32)&lt;2),"",IF(H32=0,L32,WORKDAY(L32,-H32,Holidays!$B$7:$B$66)))</f>
      </c>
      <c r="N32" s="24" t="str">
        <f>IF(OR(C32="",COUNT(M32,I32)&lt;2),"",IF(I32=0,M32,WORKDAY(M32,-I32,Holidays!$B$7:$B$66)))</f>
      </c>
      <c r="O32" s="24" t="str">
        <f>IF(OR(C32="",COUNT(N32,J32)&lt;2),"",IF(J32=0,N32,WORKDAY(N32,-J32,Holidays!$B$7:$B$66)))</f>
      </c>
      <c r="P32" s="24" t="str">
        <f>IF(OR(C32="",COUNT(O32,K32)&lt;2),"",IF(K32=0,O32,WORKDAY(O32,-K32,Holidays!$B$7:$B$66)))</f>
      </c>
      <c r="Q32" s="22"/>
      <c r="R32" s="22"/>
      <c r="S32" s="22"/>
      <c r="T32" s="22"/>
      <c r="U32" s="22"/>
      <c r="V32" s="22"/>
      <c r="W32" s="22"/>
      <c r="X32" s="25" t="str">
        <f t="shared" si="0"/>
      </c>
      <c r="Y32" s="24" t="str">
        <f t="shared" si="1"/>
      </c>
      <c r="Z32" s="25" t="str">
        <f>IF(X32="","",IF(OR(X32="Cancelled",X32="Complete",X32="Complete inputs"),X32,IF(X32="Resolve inspection","Inspection failed",IF(Y32&lt;Calendar!$H$6,"Overdue",IF(Y32=Calendar!$H$6,"Due today",IF(Y32&lt;=Calendar!$H$6+7,"Due within 7 days","Planned"))))))</f>
      </c>
      <c r="AA32" s="25" t="str">
        <f>IF(C32="","",IF(AC32="Cancelled","Cancelled",IF(COUNT(L32)=0,"Complete inputs",IF(COUNT(U32)=1,IF(U32&gt;L32,"Received late","Received"),IF(AND(COUNT(W32)=1,W32&lt;Calendar!$H$6),"Supplier overdue",IF(L32&lt;Calendar!$H$6,"Required date missed",IF(COUNT(W32)=0,"Awaiting confirmation",IF(W32&gt;L32,"Promise after need","Promise fits plan"))))))))</f>
      </c>
      <c r="AB32" s="21"/>
      <c r="AC32" s="21"/>
      <c r="AD32" s="23"/>
      <c r="AE32" s="96"/>
    </row>
    <row r="33" ht="36" customHeight="1">
      <c r="A33" s="12"/>
      <c r="B33" s="16"/>
      <c r="C33" s="17"/>
      <c r="D33" s="17"/>
      <c r="E33" s="17"/>
      <c r="F33" s="18"/>
      <c r="G33" s="17"/>
      <c r="H33" s="17"/>
      <c r="I33" s="17"/>
      <c r="J33" s="17"/>
      <c r="K33" s="17"/>
      <c r="L33" s="24" t="str">
        <f>IF(OR(C33="",COUNT(F33,G33)&lt;2),"",IF(G33=0,F33,WORKDAY(F33,-G33,Holidays!$B$7:$B$66)))</f>
      </c>
      <c r="M33" s="24" t="str">
        <f>IF(OR(C33="",COUNT(L33,H33)&lt;2),"",IF(H33=0,L33,WORKDAY(L33,-H33,Holidays!$B$7:$B$66)))</f>
      </c>
      <c r="N33" s="24" t="str">
        <f>IF(OR(C33="",COUNT(M33,I33)&lt;2),"",IF(I33=0,M33,WORKDAY(M33,-I33,Holidays!$B$7:$B$66)))</f>
      </c>
      <c r="O33" s="24" t="str">
        <f>IF(OR(C33="",COUNT(N33,J33)&lt;2),"",IF(J33=0,N33,WORKDAY(N33,-J33,Holidays!$B$7:$B$66)))</f>
      </c>
      <c r="P33" s="24" t="str">
        <f>IF(OR(C33="",COUNT(O33,K33)&lt;2),"",IF(K33=0,O33,WORKDAY(O33,-K33,Holidays!$B$7:$B$66)))</f>
      </c>
      <c r="Q33" s="18"/>
      <c r="R33" s="18"/>
      <c r="S33" s="18"/>
      <c r="T33" s="18"/>
      <c r="U33" s="18"/>
      <c r="V33" s="18"/>
      <c r="W33" s="18"/>
      <c r="X33" s="25" t="str">
        <f t="shared" si="0"/>
      </c>
      <c r="Y33" s="24" t="str">
        <f t="shared" si="1"/>
      </c>
      <c r="Z33" s="25" t="str">
        <f>IF(X33="","",IF(OR(X33="Cancelled",X33="Complete",X33="Complete inputs"),X33,IF(X33="Resolve inspection","Inspection failed",IF(Y33&lt;Calendar!$H$6,"Overdue",IF(Y33=Calendar!$H$6,"Due today",IF(Y33&lt;=Calendar!$H$6+7,"Due within 7 days","Planned"))))))</f>
      </c>
      <c r="AA33" s="25" t="str">
        <f>IF(C33="","",IF(AC33="Cancelled","Cancelled",IF(COUNT(L33)=0,"Complete inputs",IF(COUNT(U33)=1,IF(U33&gt;L33,"Received late","Received"),IF(AND(COUNT(W33)=1,W33&lt;Calendar!$H$6),"Supplier overdue",IF(L33&lt;Calendar!$H$6,"Required date missed",IF(COUNT(W33)=0,"Awaiting confirmation",IF(W33&gt;L33,"Promise after need","Promise fits plan"))))))))</f>
      </c>
      <c r="AB33" s="17"/>
      <c r="AC33" s="17"/>
      <c r="AD33" s="19"/>
      <c r="AE33" s="96"/>
    </row>
    <row r="34" ht="36" customHeight="1">
      <c r="A34" s="12"/>
      <c r="B34" s="20"/>
      <c r="C34" s="21"/>
      <c r="D34" s="21"/>
      <c r="E34" s="21"/>
      <c r="F34" s="22"/>
      <c r="G34" s="21"/>
      <c r="H34" s="21"/>
      <c r="I34" s="21"/>
      <c r="J34" s="21"/>
      <c r="K34" s="21"/>
      <c r="L34" s="24" t="str">
        <f>IF(OR(C34="",COUNT(F34,G34)&lt;2),"",IF(G34=0,F34,WORKDAY(F34,-G34,Holidays!$B$7:$B$66)))</f>
      </c>
      <c r="M34" s="24" t="str">
        <f>IF(OR(C34="",COUNT(L34,H34)&lt;2),"",IF(H34=0,L34,WORKDAY(L34,-H34,Holidays!$B$7:$B$66)))</f>
      </c>
      <c r="N34" s="24" t="str">
        <f>IF(OR(C34="",COUNT(M34,I34)&lt;2),"",IF(I34=0,M34,WORKDAY(M34,-I34,Holidays!$B$7:$B$66)))</f>
      </c>
      <c r="O34" s="24" t="str">
        <f>IF(OR(C34="",COUNT(N34,J34)&lt;2),"",IF(J34=0,N34,WORKDAY(N34,-J34,Holidays!$B$7:$B$66)))</f>
      </c>
      <c r="P34" s="24" t="str">
        <f>IF(OR(C34="",COUNT(O34,K34)&lt;2),"",IF(K34=0,O34,WORKDAY(O34,-K34,Holidays!$B$7:$B$66)))</f>
      </c>
      <c r="Q34" s="22"/>
      <c r="R34" s="22"/>
      <c r="S34" s="22"/>
      <c r="T34" s="22"/>
      <c r="U34" s="22"/>
      <c r="V34" s="22"/>
      <c r="W34" s="22"/>
      <c r="X34" s="25" t="str">
        <f t="shared" si="0"/>
      </c>
      <c r="Y34" s="24" t="str">
        <f t="shared" si="1"/>
      </c>
      <c r="Z34" s="25" t="str">
        <f>IF(X34="","",IF(OR(X34="Cancelled",X34="Complete",X34="Complete inputs"),X34,IF(X34="Resolve inspection","Inspection failed",IF(Y34&lt;Calendar!$H$6,"Overdue",IF(Y34=Calendar!$H$6,"Due today",IF(Y34&lt;=Calendar!$H$6+7,"Due within 7 days","Planned"))))))</f>
      </c>
      <c r="AA34" s="25" t="str">
        <f>IF(C34="","",IF(AC34="Cancelled","Cancelled",IF(COUNT(L34)=0,"Complete inputs",IF(COUNT(U34)=1,IF(U34&gt;L34,"Received late","Received"),IF(AND(COUNT(W34)=1,W34&lt;Calendar!$H$6),"Supplier overdue",IF(L34&lt;Calendar!$H$6,"Required date missed",IF(COUNT(W34)=0,"Awaiting confirmation",IF(W34&gt;L34,"Promise after need","Promise fits plan"))))))))</f>
      </c>
      <c r="AB34" s="21"/>
      <c r="AC34" s="21"/>
      <c r="AD34" s="23"/>
      <c r="AE34" s="96"/>
    </row>
    <row r="35" ht="36" customHeight="1">
      <c r="A35" s="12"/>
      <c r="B35" s="16"/>
      <c r="C35" s="17"/>
      <c r="D35" s="17"/>
      <c r="E35" s="17"/>
      <c r="F35" s="18"/>
      <c r="G35" s="17"/>
      <c r="H35" s="17"/>
      <c r="I35" s="17"/>
      <c r="J35" s="17"/>
      <c r="K35" s="17"/>
      <c r="L35" s="24" t="str">
        <f>IF(OR(C35="",COUNT(F35,G35)&lt;2),"",IF(G35=0,F35,WORKDAY(F35,-G35,Holidays!$B$7:$B$66)))</f>
      </c>
      <c r="M35" s="24" t="str">
        <f>IF(OR(C35="",COUNT(L35,H35)&lt;2),"",IF(H35=0,L35,WORKDAY(L35,-H35,Holidays!$B$7:$B$66)))</f>
      </c>
      <c r="N35" s="24" t="str">
        <f>IF(OR(C35="",COUNT(M35,I35)&lt;2),"",IF(I35=0,M35,WORKDAY(M35,-I35,Holidays!$B$7:$B$66)))</f>
      </c>
      <c r="O35" s="24" t="str">
        <f>IF(OR(C35="",COUNT(N35,J35)&lt;2),"",IF(J35=0,N35,WORKDAY(N35,-J35,Holidays!$B$7:$B$66)))</f>
      </c>
      <c r="P35" s="24" t="str">
        <f>IF(OR(C35="",COUNT(O35,K35)&lt;2),"",IF(K35=0,O35,WORKDAY(O35,-K35,Holidays!$B$7:$B$66)))</f>
      </c>
      <c r="Q35" s="18"/>
      <c r="R35" s="18"/>
      <c r="S35" s="18"/>
      <c r="T35" s="18"/>
      <c r="U35" s="18"/>
      <c r="V35" s="18"/>
      <c r="W35" s="18"/>
      <c r="X35" s="25" t="str">
        <f t="shared" si="0"/>
      </c>
      <c r="Y35" s="24" t="str">
        <f t="shared" si="1"/>
      </c>
      <c r="Z35" s="25" t="str">
        <f>IF(X35="","",IF(OR(X35="Cancelled",X35="Complete",X35="Complete inputs"),X35,IF(X35="Resolve inspection","Inspection failed",IF(Y35&lt;Calendar!$H$6,"Overdue",IF(Y35=Calendar!$H$6,"Due today",IF(Y35&lt;=Calendar!$H$6+7,"Due within 7 days","Planned"))))))</f>
      </c>
      <c r="AA35" s="25" t="str">
        <f>IF(C35="","",IF(AC35="Cancelled","Cancelled",IF(COUNT(L35)=0,"Complete inputs",IF(COUNT(U35)=1,IF(U35&gt;L35,"Received late","Received"),IF(AND(COUNT(W35)=1,W35&lt;Calendar!$H$6),"Supplier overdue",IF(L35&lt;Calendar!$H$6,"Required date missed",IF(COUNT(W35)=0,"Awaiting confirmation",IF(W35&gt;L35,"Promise after need","Promise fits plan"))))))))</f>
      </c>
      <c r="AB35" s="17"/>
      <c r="AC35" s="17"/>
      <c r="AD35" s="19"/>
      <c r="AE35" s="96"/>
    </row>
    <row r="36" ht="36" customHeight="1">
      <c r="A36" s="12"/>
      <c r="B36" s="20"/>
      <c r="C36" s="21"/>
      <c r="D36" s="21"/>
      <c r="E36" s="21"/>
      <c r="F36" s="22"/>
      <c r="G36" s="21"/>
      <c r="H36" s="21"/>
      <c r="I36" s="21"/>
      <c r="J36" s="21"/>
      <c r="K36" s="21"/>
      <c r="L36" s="24" t="str">
        <f>IF(OR(C36="",COUNT(F36,G36)&lt;2),"",IF(G36=0,F36,WORKDAY(F36,-G36,Holidays!$B$7:$B$66)))</f>
      </c>
      <c r="M36" s="24" t="str">
        <f>IF(OR(C36="",COUNT(L36,H36)&lt;2),"",IF(H36=0,L36,WORKDAY(L36,-H36,Holidays!$B$7:$B$66)))</f>
      </c>
      <c r="N36" s="24" t="str">
        <f>IF(OR(C36="",COUNT(M36,I36)&lt;2),"",IF(I36=0,M36,WORKDAY(M36,-I36,Holidays!$B$7:$B$66)))</f>
      </c>
      <c r="O36" s="24" t="str">
        <f>IF(OR(C36="",COUNT(N36,J36)&lt;2),"",IF(J36=0,N36,WORKDAY(N36,-J36,Holidays!$B$7:$B$66)))</f>
      </c>
      <c r="P36" s="24" t="str">
        <f>IF(OR(C36="",COUNT(O36,K36)&lt;2),"",IF(K36=0,O36,WORKDAY(O36,-K36,Holidays!$B$7:$B$66)))</f>
      </c>
      <c r="Q36" s="22"/>
      <c r="R36" s="22"/>
      <c r="S36" s="22"/>
      <c r="T36" s="22"/>
      <c r="U36" s="22"/>
      <c r="V36" s="22"/>
      <c r="W36" s="22"/>
      <c r="X36" s="25" t="str">
        <f t="shared" si="0"/>
      </c>
      <c r="Y36" s="24" t="str">
        <f t="shared" si="1"/>
      </c>
      <c r="Z36" s="25" t="str">
        <f>IF(X36="","",IF(OR(X36="Cancelled",X36="Complete",X36="Complete inputs"),X36,IF(X36="Resolve inspection","Inspection failed",IF(Y36&lt;Calendar!$H$6,"Overdue",IF(Y36=Calendar!$H$6,"Due today",IF(Y36&lt;=Calendar!$H$6+7,"Due within 7 days","Planned"))))))</f>
      </c>
      <c r="AA36" s="25" t="str">
        <f>IF(C36="","",IF(AC36="Cancelled","Cancelled",IF(COUNT(L36)=0,"Complete inputs",IF(COUNT(U36)=1,IF(U36&gt;L36,"Received late","Received"),IF(AND(COUNT(W36)=1,W36&lt;Calendar!$H$6),"Supplier overdue",IF(L36&lt;Calendar!$H$6,"Required date missed",IF(COUNT(W36)=0,"Awaiting confirmation",IF(W36&gt;L36,"Promise after need","Promise fits plan"))))))))</f>
      </c>
      <c r="AB36" s="21"/>
      <c r="AC36" s="21"/>
      <c r="AD36" s="23"/>
      <c r="AE36" s="96"/>
    </row>
    <row r="37" ht="36" customHeight="1">
      <c r="A37" s="12"/>
      <c r="B37" s="16"/>
      <c r="C37" s="17"/>
      <c r="D37" s="17"/>
      <c r="E37" s="17"/>
      <c r="F37" s="18"/>
      <c r="G37" s="17"/>
      <c r="H37" s="17"/>
      <c r="I37" s="17"/>
      <c r="J37" s="17"/>
      <c r="K37" s="17"/>
      <c r="L37" s="24" t="str">
        <f>IF(OR(C37="",COUNT(F37,G37)&lt;2),"",IF(G37=0,F37,WORKDAY(F37,-G37,Holidays!$B$7:$B$66)))</f>
      </c>
      <c r="M37" s="24" t="str">
        <f>IF(OR(C37="",COUNT(L37,H37)&lt;2),"",IF(H37=0,L37,WORKDAY(L37,-H37,Holidays!$B$7:$B$66)))</f>
      </c>
      <c r="N37" s="24" t="str">
        <f>IF(OR(C37="",COUNT(M37,I37)&lt;2),"",IF(I37=0,M37,WORKDAY(M37,-I37,Holidays!$B$7:$B$66)))</f>
      </c>
      <c r="O37" s="24" t="str">
        <f>IF(OR(C37="",COUNT(N37,J37)&lt;2),"",IF(J37=0,N37,WORKDAY(N37,-J37,Holidays!$B$7:$B$66)))</f>
      </c>
      <c r="P37" s="24" t="str">
        <f>IF(OR(C37="",COUNT(O37,K37)&lt;2),"",IF(K37=0,O37,WORKDAY(O37,-K37,Holidays!$B$7:$B$66)))</f>
      </c>
      <c r="Q37" s="18"/>
      <c r="R37" s="18"/>
      <c r="S37" s="18"/>
      <c r="T37" s="18"/>
      <c r="U37" s="18"/>
      <c r="V37" s="18"/>
      <c r="W37" s="18"/>
      <c r="X37" s="25" t="str">
        <f t="shared" si="0"/>
      </c>
      <c r="Y37" s="24" t="str">
        <f t="shared" si="1"/>
      </c>
      <c r="Z37" s="25" t="str">
        <f>IF(X37="","",IF(OR(X37="Cancelled",X37="Complete",X37="Complete inputs"),X37,IF(X37="Resolve inspection","Inspection failed",IF(Y37&lt;Calendar!$H$6,"Overdue",IF(Y37=Calendar!$H$6,"Due today",IF(Y37&lt;=Calendar!$H$6+7,"Due within 7 days","Planned"))))))</f>
      </c>
      <c r="AA37" s="25" t="str">
        <f>IF(C37="","",IF(AC37="Cancelled","Cancelled",IF(COUNT(L37)=0,"Complete inputs",IF(COUNT(U37)=1,IF(U37&gt;L37,"Received late","Received"),IF(AND(COUNT(W37)=1,W37&lt;Calendar!$H$6),"Supplier overdue",IF(L37&lt;Calendar!$H$6,"Required date missed",IF(COUNT(W37)=0,"Awaiting confirmation",IF(W37&gt;L37,"Promise after need","Promise fits plan"))))))))</f>
      </c>
      <c r="AB37" s="17"/>
      <c r="AC37" s="17"/>
      <c r="AD37" s="19"/>
      <c r="AE37" s="96"/>
    </row>
    <row r="38" ht="36" customHeight="1">
      <c r="A38" s="12"/>
      <c r="B38" s="20"/>
      <c r="C38" s="21"/>
      <c r="D38" s="21"/>
      <c r="E38" s="21"/>
      <c r="F38" s="22"/>
      <c r="G38" s="21"/>
      <c r="H38" s="21"/>
      <c r="I38" s="21"/>
      <c r="J38" s="21"/>
      <c r="K38" s="21"/>
      <c r="L38" s="24" t="str">
        <f>IF(OR(C38="",COUNT(F38,G38)&lt;2),"",IF(G38=0,F38,WORKDAY(F38,-G38,Holidays!$B$7:$B$66)))</f>
      </c>
      <c r="M38" s="24" t="str">
        <f>IF(OR(C38="",COUNT(L38,H38)&lt;2),"",IF(H38=0,L38,WORKDAY(L38,-H38,Holidays!$B$7:$B$66)))</f>
      </c>
      <c r="N38" s="24" t="str">
        <f>IF(OR(C38="",COUNT(M38,I38)&lt;2),"",IF(I38=0,M38,WORKDAY(M38,-I38,Holidays!$B$7:$B$66)))</f>
      </c>
      <c r="O38" s="24" t="str">
        <f>IF(OR(C38="",COUNT(N38,J38)&lt;2),"",IF(J38=0,N38,WORKDAY(N38,-J38,Holidays!$B$7:$B$66)))</f>
      </c>
      <c r="P38" s="24" t="str">
        <f>IF(OR(C38="",COUNT(O38,K38)&lt;2),"",IF(K38=0,O38,WORKDAY(O38,-K38,Holidays!$B$7:$B$66)))</f>
      </c>
      <c r="Q38" s="22"/>
      <c r="R38" s="22"/>
      <c r="S38" s="22"/>
      <c r="T38" s="22"/>
      <c r="U38" s="22"/>
      <c r="V38" s="22"/>
      <c r="W38" s="22"/>
      <c r="X38" s="25" t="str">
        <f t="shared" si="0"/>
      </c>
      <c r="Y38" s="24" t="str">
        <f t="shared" si="1"/>
      </c>
      <c r="Z38" s="25" t="str">
        <f>IF(X38="","",IF(OR(X38="Cancelled",X38="Complete",X38="Complete inputs"),X38,IF(X38="Resolve inspection","Inspection failed",IF(Y38&lt;Calendar!$H$6,"Overdue",IF(Y38=Calendar!$H$6,"Due today",IF(Y38&lt;=Calendar!$H$6+7,"Due within 7 days","Planned"))))))</f>
      </c>
      <c r="AA38" s="25" t="str">
        <f>IF(C38="","",IF(AC38="Cancelled","Cancelled",IF(COUNT(L38)=0,"Complete inputs",IF(COUNT(U38)=1,IF(U38&gt;L38,"Received late","Received"),IF(AND(COUNT(W38)=1,W38&lt;Calendar!$H$6),"Supplier overdue",IF(L38&lt;Calendar!$H$6,"Required date missed",IF(COUNT(W38)=0,"Awaiting confirmation",IF(W38&gt;L38,"Promise after need","Promise fits plan"))))))))</f>
      </c>
      <c r="AB38" s="21"/>
      <c r="AC38" s="21"/>
      <c r="AD38" s="23"/>
      <c r="AE38" s="96"/>
    </row>
    <row r="39" ht="36" customHeight="1">
      <c r="A39" s="12"/>
      <c r="B39" s="16"/>
      <c r="C39" s="17"/>
      <c r="D39" s="17"/>
      <c r="E39" s="17"/>
      <c r="F39" s="18"/>
      <c r="G39" s="17"/>
      <c r="H39" s="17"/>
      <c r="I39" s="17"/>
      <c r="J39" s="17"/>
      <c r="K39" s="17"/>
      <c r="L39" s="24" t="str">
        <f>IF(OR(C39="",COUNT(F39,G39)&lt;2),"",IF(G39=0,F39,WORKDAY(F39,-G39,Holidays!$B$7:$B$66)))</f>
      </c>
      <c r="M39" s="24" t="str">
        <f>IF(OR(C39="",COUNT(L39,H39)&lt;2),"",IF(H39=0,L39,WORKDAY(L39,-H39,Holidays!$B$7:$B$66)))</f>
      </c>
      <c r="N39" s="24" t="str">
        <f>IF(OR(C39="",COUNT(M39,I39)&lt;2),"",IF(I39=0,M39,WORKDAY(M39,-I39,Holidays!$B$7:$B$66)))</f>
      </c>
      <c r="O39" s="24" t="str">
        <f>IF(OR(C39="",COUNT(N39,J39)&lt;2),"",IF(J39=0,N39,WORKDAY(N39,-J39,Holidays!$B$7:$B$66)))</f>
      </c>
      <c r="P39" s="24" t="str">
        <f>IF(OR(C39="",COUNT(O39,K39)&lt;2),"",IF(K39=0,O39,WORKDAY(O39,-K39,Holidays!$B$7:$B$66)))</f>
      </c>
      <c r="Q39" s="18"/>
      <c r="R39" s="18"/>
      <c r="S39" s="18"/>
      <c r="T39" s="18"/>
      <c r="U39" s="18"/>
      <c r="V39" s="18"/>
      <c r="W39" s="18"/>
      <c r="X39" s="25" t="str">
        <f t="shared" si="0"/>
      </c>
      <c r="Y39" s="24" t="str">
        <f t="shared" si="1"/>
      </c>
      <c r="Z39" s="25" t="str">
        <f>IF(X39="","",IF(OR(X39="Cancelled",X39="Complete",X39="Complete inputs"),X39,IF(X39="Resolve inspection","Inspection failed",IF(Y39&lt;Calendar!$H$6,"Overdue",IF(Y39=Calendar!$H$6,"Due today",IF(Y39&lt;=Calendar!$H$6+7,"Due within 7 days","Planned"))))))</f>
      </c>
      <c r="AA39" s="25" t="str">
        <f>IF(C39="","",IF(AC39="Cancelled","Cancelled",IF(COUNT(L39)=0,"Complete inputs",IF(COUNT(U39)=1,IF(U39&gt;L39,"Received late","Received"),IF(AND(COUNT(W39)=1,W39&lt;Calendar!$H$6),"Supplier overdue",IF(L39&lt;Calendar!$H$6,"Required date missed",IF(COUNT(W39)=0,"Awaiting confirmation",IF(W39&gt;L39,"Promise after need","Promise fits plan"))))))))</f>
      </c>
      <c r="AB39" s="17"/>
      <c r="AC39" s="17"/>
      <c r="AD39" s="19"/>
      <c r="AE39" s="96"/>
    </row>
    <row r="40" ht="36" customHeight="1">
      <c r="A40" s="12"/>
      <c r="B40" s="20"/>
      <c r="C40" s="21"/>
      <c r="D40" s="21"/>
      <c r="E40" s="21"/>
      <c r="F40" s="22"/>
      <c r="G40" s="21"/>
      <c r="H40" s="21"/>
      <c r="I40" s="21"/>
      <c r="J40" s="21"/>
      <c r="K40" s="21"/>
      <c r="L40" s="24" t="str">
        <f>IF(OR(C40="",COUNT(F40,G40)&lt;2),"",IF(G40=0,F40,WORKDAY(F40,-G40,Holidays!$B$7:$B$66)))</f>
      </c>
      <c r="M40" s="24" t="str">
        <f>IF(OR(C40="",COUNT(L40,H40)&lt;2),"",IF(H40=0,L40,WORKDAY(L40,-H40,Holidays!$B$7:$B$66)))</f>
      </c>
      <c r="N40" s="24" t="str">
        <f>IF(OR(C40="",COUNT(M40,I40)&lt;2),"",IF(I40=0,M40,WORKDAY(M40,-I40,Holidays!$B$7:$B$66)))</f>
      </c>
      <c r="O40" s="24" t="str">
        <f>IF(OR(C40="",COUNT(N40,J40)&lt;2),"",IF(J40=0,N40,WORKDAY(N40,-J40,Holidays!$B$7:$B$66)))</f>
      </c>
      <c r="P40" s="24" t="str">
        <f>IF(OR(C40="",COUNT(O40,K40)&lt;2),"",IF(K40=0,O40,WORKDAY(O40,-K40,Holidays!$B$7:$B$66)))</f>
      </c>
      <c r="Q40" s="22"/>
      <c r="R40" s="22"/>
      <c r="S40" s="22"/>
      <c r="T40" s="22"/>
      <c r="U40" s="22"/>
      <c r="V40" s="22"/>
      <c r="W40" s="22"/>
      <c r="X40" s="25" t="str">
        <f t="shared" si="0"/>
      </c>
      <c r="Y40" s="24" t="str">
        <f t="shared" si="1"/>
      </c>
      <c r="Z40" s="25" t="str">
        <f>IF(X40="","",IF(OR(X40="Cancelled",X40="Complete",X40="Complete inputs"),X40,IF(X40="Resolve inspection","Inspection failed",IF(Y40&lt;Calendar!$H$6,"Overdue",IF(Y40=Calendar!$H$6,"Due today",IF(Y40&lt;=Calendar!$H$6+7,"Due within 7 days","Planned"))))))</f>
      </c>
      <c r="AA40" s="25" t="str">
        <f>IF(C40="","",IF(AC40="Cancelled","Cancelled",IF(COUNT(L40)=0,"Complete inputs",IF(COUNT(U40)=1,IF(U40&gt;L40,"Received late","Received"),IF(AND(COUNT(W40)=1,W40&lt;Calendar!$H$6),"Supplier overdue",IF(L40&lt;Calendar!$H$6,"Required date missed",IF(COUNT(W40)=0,"Awaiting confirmation",IF(W40&gt;L40,"Promise after need","Promise fits plan"))))))))</f>
      </c>
      <c r="AB40" s="21"/>
      <c r="AC40" s="21"/>
      <c r="AD40" s="23"/>
      <c r="AE40" s="96"/>
    </row>
    <row r="41" ht="36" customHeight="1">
      <c r="A41" s="12"/>
      <c r="B41" s="16"/>
      <c r="C41" s="17"/>
      <c r="D41" s="17"/>
      <c r="E41" s="17"/>
      <c r="F41" s="18"/>
      <c r="G41" s="17"/>
      <c r="H41" s="17"/>
      <c r="I41" s="17"/>
      <c r="J41" s="17"/>
      <c r="K41" s="17"/>
      <c r="L41" s="24" t="str">
        <f>IF(OR(C41="",COUNT(F41,G41)&lt;2),"",IF(G41=0,F41,WORKDAY(F41,-G41,Holidays!$B$7:$B$66)))</f>
      </c>
      <c r="M41" s="24" t="str">
        <f>IF(OR(C41="",COUNT(L41,H41)&lt;2),"",IF(H41=0,L41,WORKDAY(L41,-H41,Holidays!$B$7:$B$66)))</f>
      </c>
      <c r="N41" s="24" t="str">
        <f>IF(OR(C41="",COUNT(M41,I41)&lt;2),"",IF(I41=0,M41,WORKDAY(M41,-I41,Holidays!$B$7:$B$66)))</f>
      </c>
      <c r="O41" s="24" t="str">
        <f>IF(OR(C41="",COUNT(N41,J41)&lt;2),"",IF(J41=0,N41,WORKDAY(N41,-J41,Holidays!$B$7:$B$66)))</f>
      </c>
      <c r="P41" s="24" t="str">
        <f>IF(OR(C41="",COUNT(O41,K41)&lt;2),"",IF(K41=0,O41,WORKDAY(O41,-K41,Holidays!$B$7:$B$66)))</f>
      </c>
      <c r="Q41" s="18"/>
      <c r="R41" s="18"/>
      <c r="S41" s="18"/>
      <c r="T41" s="18"/>
      <c r="U41" s="18"/>
      <c r="V41" s="18"/>
      <c r="W41" s="18"/>
      <c r="X41" s="25" t="str">
        <f t="shared" ref="X41:X68" si="2">IF(C41="","",IF(AC41="Cancelled","Cancelled",IF(OR(B41="",E41="",COUNT(F41:K41)&lt;6),"Complete inputs",IF(COUNT(Q41)=0,"Issue tender",IF(COUNT(R41)=0,"Close tender",IF(COUNT(S41)=0,"Complete evaluation",IF(COUNT(T41)=0,"Award / order",IF(COUNT(U41)=0,"Receive delivery",IF(AB41="Failed","Resolve inspection",IF(AB41="Not required","Complete",IF(AND(AB41="Passed",COUNT(V41)=1),"Complete","Inspect / accept")))))))))))</f>
      </c>
      <c r="Y41" s="24" t="str">
        <f t="shared" ref="Y41:Y68" si="3">IF(OR(X41="",X41="Cancelled",X41="Complete",X41="Complete inputs"),"",IF(X41="Issue tender",P41,IF(X41="Close tender",O41,IF(X41="Complete evaluation",N41,IF(X41="Award / order",M41,IF(X41="Receive delivery",L41,F41))))))</f>
      </c>
      <c r="Z41" s="25" t="str">
        <f>IF(X41="","",IF(OR(X41="Cancelled",X41="Complete",X41="Complete inputs"),X41,IF(X41="Resolve inspection","Inspection failed",IF(Y41&lt;Calendar!$H$6,"Overdue",IF(Y41=Calendar!$H$6,"Due today",IF(Y41&lt;=Calendar!$H$6+7,"Due within 7 days","Planned"))))))</f>
      </c>
      <c r="AA41" s="25" t="str">
        <f>IF(C41="","",IF(AC41="Cancelled","Cancelled",IF(COUNT(L41)=0,"Complete inputs",IF(COUNT(U41)=1,IF(U41&gt;L41,"Received late","Received"),IF(AND(COUNT(W41)=1,W41&lt;Calendar!$H$6),"Supplier overdue",IF(L41&lt;Calendar!$H$6,"Required date missed",IF(COUNT(W41)=0,"Awaiting confirmation",IF(W41&gt;L41,"Promise after need","Promise fits plan"))))))))</f>
      </c>
      <c r="AB41" s="17"/>
      <c r="AC41" s="17"/>
      <c r="AD41" s="19"/>
      <c r="AE41" s="96"/>
    </row>
    <row r="42" ht="36" customHeight="1">
      <c r="A42" s="12"/>
      <c r="B42" s="20"/>
      <c r="C42" s="21"/>
      <c r="D42" s="21"/>
      <c r="E42" s="21"/>
      <c r="F42" s="22"/>
      <c r="G42" s="21"/>
      <c r="H42" s="21"/>
      <c r="I42" s="21"/>
      <c r="J42" s="21"/>
      <c r="K42" s="21"/>
      <c r="L42" s="24" t="str">
        <f>IF(OR(C42="",COUNT(F42,G42)&lt;2),"",IF(G42=0,F42,WORKDAY(F42,-G42,Holidays!$B$7:$B$66)))</f>
      </c>
      <c r="M42" s="24" t="str">
        <f>IF(OR(C42="",COUNT(L42,H42)&lt;2),"",IF(H42=0,L42,WORKDAY(L42,-H42,Holidays!$B$7:$B$66)))</f>
      </c>
      <c r="N42" s="24" t="str">
        <f>IF(OR(C42="",COUNT(M42,I42)&lt;2),"",IF(I42=0,M42,WORKDAY(M42,-I42,Holidays!$B$7:$B$66)))</f>
      </c>
      <c r="O42" s="24" t="str">
        <f>IF(OR(C42="",COUNT(N42,J42)&lt;2),"",IF(J42=0,N42,WORKDAY(N42,-J42,Holidays!$B$7:$B$66)))</f>
      </c>
      <c r="P42" s="24" t="str">
        <f>IF(OR(C42="",COUNT(O42,K42)&lt;2),"",IF(K42=0,O42,WORKDAY(O42,-K42,Holidays!$B$7:$B$66)))</f>
      </c>
      <c r="Q42" s="22"/>
      <c r="R42" s="22"/>
      <c r="S42" s="22"/>
      <c r="T42" s="22"/>
      <c r="U42" s="22"/>
      <c r="V42" s="22"/>
      <c r="W42" s="22"/>
      <c r="X42" s="25" t="str">
        <f t="shared" si="2"/>
      </c>
      <c r="Y42" s="24" t="str">
        <f t="shared" si="3"/>
      </c>
      <c r="Z42" s="25" t="str">
        <f>IF(X42="","",IF(OR(X42="Cancelled",X42="Complete",X42="Complete inputs"),X42,IF(X42="Resolve inspection","Inspection failed",IF(Y42&lt;Calendar!$H$6,"Overdue",IF(Y42=Calendar!$H$6,"Due today",IF(Y42&lt;=Calendar!$H$6+7,"Due within 7 days","Planned"))))))</f>
      </c>
      <c r="AA42" s="25" t="str">
        <f>IF(C42="","",IF(AC42="Cancelled","Cancelled",IF(COUNT(L42)=0,"Complete inputs",IF(COUNT(U42)=1,IF(U42&gt;L42,"Received late","Received"),IF(AND(COUNT(W42)=1,W42&lt;Calendar!$H$6),"Supplier overdue",IF(L42&lt;Calendar!$H$6,"Required date missed",IF(COUNT(W42)=0,"Awaiting confirmation",IF(W42&gt;L42,"Promise after need","Promise fits plan"))))))))</f>
      </c>
      <c r="AB42" s="21"/>
      <c r="AC42" s="21"/>
      <c r="AD42" s="23"/>
      <c r="AE42" s="96"/>
    </row>
    <row r="43" ht="36" customHeight="1">
      <c r="A43" s="12"/>
      <c r="B43" s="16"/>
      <c r="C43" s="17"/>
      <c r="D43" s="17"/>
      <c r="E43" s="17"/>
      <c r="F43" s="18"/>
      <c r="G43" s="17"/>
      <c r="H43" s="17"/>
      <c r="I43" s="17"/>
      <c r="J43" s="17"/>
      <c r="K43" s="17"/>
      <c r="L43" s="24" t="str">
        <f>IF(OR(C43="",COUNT(F43,G43)&lt;2),"",IF(G43=0,F43,WORKDAY(F43,-G43,Holidays!$B$7:$B$66)))</f>
      </c>
      <c r="M43" s="24" t="str">
        <f>IF(OR(C43="",COUNT(L43,H43)&lt;2),"",IF(H43=0,L43,WORKDAY(L43,-H43,Holidays!$B$7:$B$66)))</f>
      </c>
      <c r="N43" s="24" t="str">
        <f>IF(OR(C43="",COUNT(M43,I43)&lt;2),"",IF(I43=0,M43,WORKDAY(M43,-I43,Holidays!$B$7:$B$66)))</f>
      </c>
      <c r="O43" s="24" t="str">
        <f>IF(OR(C43="",COUNT(N43,J43)&lt;2),"",IF(J43=0,N43,WORKDAY(N43,-J43,Holidays!$B$7:$B$66)))</f>
      </c>
      <c r="P43" s="24" t="str">
        <f>IF(OR(C43="",COUNT(O43,K43)&lt;2),"",IF(K43=0,O43,WORKDAY(O43,-K43,Holidays!$B$7:$B$66)))</f>
      </c>
      <c r="Q43" s="18"/>
      <c r="R43" s="18"/>
      <c r="S43" s="18"/>
      <c r="T43" s="18"/>
      <c r="U43" s="18"/>
      <c r="V43" s="18"/>
      <c r="W43" s="18"/>
      <c r="X43" s="25" t="str">
        <f t="shared" si="2"/>
      </c>
      <c r="Y43" s="24" t="str">
        <f t="shared" si="3"/>
      </c>
      <c r="Z43" s="25" t="str">
        <f>IF(X43="","",IF(OR(X43="Cancelled",X43="Complete",X43="Complete inputs"),X43,IF(X43="Resolve inspection","Inspection failed",IF(Y43&lt;Calendar!$H$6,"Overdue",IF(Y43=Calendar!$H$6,"Due today",IF(Y43&lt;=Calendar!$H$6+7,"Due within 7 days","Planned"))))))</f>
      </c>
      <c r="AA43" s="25" t="str">
        <f>IF(C43="","",IF(AC43="Cancelled","Cancelled",IF(COUNT(L43)=0,"Complete inputs",IF(COUNT(U43)=1,IF(U43&gt;L43,"Received late","Received"),IF(AND(COUNT(W43)=1,W43&lt;Calendar!$H$6),"Supplier overdue",IF(L43&lt;Calendar!$H$6,"Required date missed",IF(COUNT(W43)=0,"Awaiting confirmation",IF(W43&gt;L43,"Promise after need","Promise fits plan"))))))))</f>
      </c>
      <c r="AB43" s="17"/>
      <c r="AC43" s="17"/>
      <c r="AD43" s="19"/>
      <c r="AE43" s="96"/>
    </row>
    <row r="44" ht="36" customHeight="1">
      <c r="A44" s="12"/>
      <c r="B44" s="20"/>
      <c r="C44" s="21"/>
      <c r="D44" s="21"/>
      <c r="E44" s="21"/>
      <c r="F44" s="22"/>
      <c r="G44" s="21"/>
      <c r="H44" s="21"/>
      <c r="I44" s="21"/>
      <c r="J44" s="21"/>
      <c r="K44" s="21"/>
      <c r="L44" s="24" t="str">
        <f>IF(OR(C44="",COUNT(F44,G44)&lt;2),"",IF(G44=0,F44,WORKDAY(F44,-G44,Holidays!$B$7:$B$66)))</f>
      </c>
      <c r="M44" s="24" t="str">
        <f>IF(OR(C44="",COUNT(L44,H44)&lt;2),"",IF(H44=0,L44,WORKDAY(L44,-H44,Holidays!$B$7:$B$66)))</f>
      </c>
      <c r="N44" s="24" t="str">
        <f>IF(OR(C44="",COUNT(M44,I44)&lt;2),"",IF(I44=0,M44,WORKDAY(M44,-I44,Holidays!$B$7:$B$66)))</f>
      </c>
      <c r="O44" s="24" t="str">
        <f>IF(OR(C44="",COUNT(N44,J44)&lt;2),"",IF(J44=0,N44,WORKDAY(N44,-J44,Holidays!$B$7:$B$66)))</f>
      </c>
      <c r="P44" s="24" t="str">
        <f>IF(OR(C44="",COUNT(O44,K44)&lt;2),"",IF(K44=0,O44,WORKDAY(O44,-K44,Holidays!$B$7:$B$66)))</f>
      </c>
      <c r="Q44" s="22"/>
      <c r="R44" s="22"/>
      <c r="S44" s="22"/>
      <c r="T44" s="22"/>
      <c r="U44" s="22"/>
      <c r="V44" s="22"/>
      <c r="W44" s="22"/>
      <c r="X44" s="25" t="str">
        <f t="shared" si="2"/>
      </c>
      <c r="Y44" s="24" t="str">
        <f t="shared" si="3"/>
      </c>
      <c r="Z44" s="25" t="str">
        <f>IF(X44="","",IF(OR(X44="Cancelled",X44="Complete",X44="Complete inputs"),X44,IF(X44="Resolve inspection","Inspection failed",IF(Y44&lt;Calendar!$H$6,"Overdue",IF(Y44=Calendar!$H$6,"Due today",IF(Y44&lt;=Calendar!$H$6+7,"Due within 7 days","Planned"))))))</f>
      </c>
      <c r="AA44" s="25" t="str">
        <f>IF(C44="","",IF(AC44="Cancelled","Cancelled",IF(COUNT(L44)=0,"Complete inputs",IF(COUNT(U44)=1,IF(U44&gt;L44,"Received late","Received"),IF(AND(COUNT(W44)=1,W44&lt;Calendar!$H$6),"Supplier overdue",IF(L44&lt;Calendar!$H$6,"Required date missed",IF(COUNT(W44)=0,"Awaiting confirmation",IF(W44&gt;L44,"Promise after need","Promise fits plan"))))))))</f>
      </c>
      <c r="AB44" s="21"/>
      <c r="AC44" s="21"/>
      <c r="AD44" s="23"/>
      <c r="AE44" s="96"/>
    </row>
    <row r="45" ht="36" customHeight="1">
      <c r="A45" s="12"/>
      <c r="B45" s="16"/>
      <c r="C45" s="17"/>
      <c r="D45" s="17"/>
      <c r="E45" s="17"/>
      <c r="F45" s="18"/>
      <c r="G45" s="17"/>
      <c r="H45" s="17"/>
      <c r="I45" s="17"/>
      <c r="J45" s="17"/>
      <c r="K45" s="17"/>
      <c r="L45" s="24" t="str">
        <f>IF(OR(C45="",COUNT(F45,G45)&lt;2),"",IF(G45=0,F45,WORKDAY(F45,-G45,Holidays!$B$7:$B$66)))</f>
      </c>
      <c r="M45" s="24" t="str">
        <f>IF(OR(C45="",COUNT(L45,H45)&lt;2),"",IF(H45=0,L45,WORKDAY(L45,-H45,Holidays!$B$7:$B$66)))</f>
      </c>
      <c r="N45" s="24" t="str">
        <f>IF(OR(C45="",COUNT(M45,I45)&lt;2),"",IF(I45=0,M45,WORKDAY(M45,-I45,Holidays!$B$7:$B$66)))</f>
      </c>
      <c r="O45" s="24" t="str">
        <f>IF(OR(C45="",COUNT(N45,J45)&lt;2),"",IF(J45=0,N45,WORKDAY(N45,-J45,Holidays!$B$7:$B$66)))</f>
      </c>
      <c r="P45" s="24" t="str">
        <f>IF(OR(C45="",COUNT(O45,K45)&lt;2),"",IF(K45=0,O45,WORKDAY(O45,-K45,Holidays!$B$7:$B$66)))</f>
      </c>
      <c r="Q45" s="18"/>
      <c r="R45" s="18"/>
      <c r="S45" s="18"/>
      <c r="T45" s="18"/>
      <c r="U45" s="18"/>
      <c r="V45" s="18"/>
      <c r="W45" s="18"/>
      <c r="X45" s="25" t="str">
        <f t="shared" si="2"/>
      </c>
      <c r="Y45" s="24" t="str">
        <f t="shared" si="3"/>
      </c>
      <c r="Z45" s="25" t="str">
        <f>IF(X45="","",IF(OR(X45="Cancelled",X45="Complete",X45="Complete inputs"),X45,IF(X45="Resolve inspection","Inspection failed",IF(Y45&lt;Calendar!$H$6,"Overdue",IF(Y45=Calendar!$H$6,"Due today",IF(Y45&lt;=Calendar!$H$6+7,"Due within 7 days","Planned"))))))</f>
      </c>
      <c r="AA45" s="25" t="str">
        <f>IF(C45="","",IF(AC45="Cancelled","Cancelled",IF(COUNT(L45)=0,"Complete inputs",IF(COUNT(U45)=1,IF(U45&gt;L45,"Received late","Received"),IF(AND(COUNT(W45)=1,W45&lt;Calendar!$H$6),"Supplier overdue",IF(L45&lt;Calendar!$H$6,"Required date missed",IF(COUNT(W45)=0,"Awaiting confirmation",IF(W45&gt;L45,"Promise after need","Promise fits plan"))))))))</f>
      </c>
      <c r="AB45" s="17"/>
      <c r="AC45" s="17"/>
      <c r="AD45" s="19"/>
      <c r="AE45" s="96"/>
    </row>
    <row r="46" ht="36" customHeight="1">
      <c r="A46" s="12"/>
      <c r="B46" s="20"/>
      <c r="C46" s="21"/>
      <c r="D46" s="21"/>
      <c r="E46" s="21"/>
      <c r="F46" s="22"/>
      <c r="G46" s="21"/>
      <c r="H46" s="21"/>
      <c r="I46" s="21"/>
      <c r="J46" s="21"/>
      <c r="K46" s="21"/>
      <c r="L46" s="24" t="str">
        <f>IF(OR(C46="",COUNT(F46,G46)&lt;2),"",IF(G46=0,F46,WORKDAY(F46,-G46,Holidays!$B$7:$B$66)))</f>
      </c>
      <c r="M46" s="24" t="str">
        <f>IF(OR(C46="",COUNT(L46,H46)&lt;2),"",IF(H46=0,L46,WORKDAY(L46,-H46,Holidays!$B$7:$B$66)))</f>
      </c>
      <c r="N46" s="24" t="str">
        <f>IF(OR(C46="",COUNT(M46,I46)&lt;2),"",IF(I46=0,M46,WORKDAY(M46,-I46,Holidays!$B$7:$B$66)))</f>
      </c>
      <c r="O46" s="24" t="str">
        <f>IF(OR(C46="",COUNT(N46,J46)&lt;2),"",IF(J46=0,N46,WORKDAY(N46,-J46,Holidays!$B$7:$B$66)))</f>
      </c>
      <c r="P46" s="24" t="str">
        <f>IF(OR(C46="",COUNT(O46,K46)&lt;2),"",IF(K46=0,O46,WORKDAY(O46,-K46,Holidays!$B$7:$B$66)))</f>
      </c>
      <c r="Q46" s="22"/>
      <c r="R46" s="22"/>
      <c r="S46" s="22"/>
      <c r="T46" s="22"/>
      <c r="U46" s="22"/>
      <c r="V46" s="22"/>
      <c r="W46" s="22"/>
      <c r="X46" s="25" t="str">
        <f t="shared" si="2"/>
      </c>
      <c r="Y46" s="24" t="str">
        <f t="shared" si="3"/>
      </c>
      <c r="Z46" s="25" t="str">
        <f>IF(X46="","",IF(OR(X46="Cancelled",X46="Complete",X46="Complete inputs"),X46,IF(X46="Resolve inspection","Inspection failed",IF(Y46&lt;Calendar!$H$6,"Overdue",IF(Y46=Calendar!$H$6,"Due today",IF(Y46&lt;=Calendar!$H$6+7,"Due within 7 days","Planned"))))))</f>
      </c>
      <c r="AA46" s="25" t="str">
        <f>IF(C46="","",IF(AC46="Cancelled","Cancelled",IF(COUNT(L46)=0,"Complete inputs",IF(COUNT(U46)=1,IF(U46&gt;L46,"Received late","Received"),IF(AND(COUNT(W46)=1,W46&lt;Calendar!$H$6),"Supplier overdue",IF(L46&lt;Calendar!$H$6,"Required date missed",IF(COUNT(W46)=0,"Awaiting confirmation",IF(W46&gt;L46,"Promise after need","Promise fits plan"))))))))</f>
      </c>
      <c r="AB46" s="21"/>
      <c r="AC46" s="21"/>
      <c r="AD46" s="23"/>
      <c r="AE46" s="96"/>
    </row>
    <row r="47" ht="36" customHeight="1">
      <c r="A47" s="12"/>
      <c r="B47" s="16"/>
      <c r="C47" s="17"/>
      <c r="D47" s="17"/>
      <c r="E47" s="17"/>
      <c r="F47" s="18"/>
      <c r="G47" s="17"/>
      <c r="H47" s="17"/>
      <c r="I47" s="17"/>
      <c r="J47" s="17"/>
      <c r="K47" s="17"/>
      <c r="L47" s="24" t="str">
        <f>IF(OR(C47="",COUNT(F47,G47)&lt;2),"",IF(G47=0,F47,WORKDAY(F47,-G47,Holidays!$B$7:$B$66)))</f>
      </c>
      <c r="M47" s="24" t="str">
        <f>IF(OR(C47="",COUNT(L47,H47)&lt;2),"",IF(H47=0,L47,WORKDAY(L47,-H47,Holidays!$B$7:$B$66)))</f>
      </c>
      <c r="N47" s="24" t="str">
        <f>IF(OR(C47="",COUNT(M47,I47)&lt;2),"",IF(I47=0,M47,WORKDAY(M47,-I47,Holidays!$B$7:$B$66)))</f>
      </c>
      <c r="O47" s="24" t="str">
        <f>IF(OR(C47="",COUNT(N47,J47)&lt;2),"",IF(J47=0,N47,WORKDAY(N47,-J47,Holidays!$B$7:$B$66)))</f>
      </c>
      <c r="P47" s="24" t="str">
        <f>IF(OR(C47="",COUNT(O47,K47)&lt;2),"",IF(K47=0,O47,WORKDAY(O47,-K47,Holidays!$B$7:$B$66)))</f>
      </c>
      <c r="Q47" s="18"/>
      <c r="R47" s="18"/>
      <c r="S47" s="18"/>
      <c r="T47" s="18"/>
      <c r="U47" s="18"/>
      <c r="V47" s="18"/>
      <c r="W47" s="18"/>
      <c r="X47" s="25" t="str">
        <f t="shared" si="2"/>
      </c>
      <c r="Y47" s="24" t="str">
        <f t="shared" si="3"/>
      </c>
      <c r="Z47" s="25" t="str">
        <f>IF(X47="","",IF(OR(X47="Cancelled",X47="Complete",X47="Complete inputs"),X47,IF(X47="Resolve inspection","Inspection failed",IF(Y47&lt;Calendar!$H$6,"Overdue",IF(Y47=Calendar!$H$6,"Due today",IF(Y47&lt;=Calendar!$H$6+7,"Due within 7 days","Planned"))))))</f>
      </c>
      <c r="AA47" s="25" t="str">
        <f>IF(C47="","",IF(AC47="Cancelled","Cancelled",IF(COUNT(L47)=0,"Complete inputs",IF(COUNT(U47)=1,IF(U47&gt;L47,"Received late","Received"),IF(AND(COUNT(W47)=1,W47&lt;Calendar!$H$6),"Supplier overdue",IF(L47&lt;Calendar!$H$6,"Required date missed",IF(COUNT(W47)=0,"Awaiting confirmation",IF(W47&gt;L47,"Promise after need","Promise fits plan"))))))))</f>
      </c>
      <c r="AB47" s="17"/>
      <c r="AC47" s="17"/>
      <c r="AD47" s="19"/>
      <c r="AE47" s="96"/>
    </row>
    <row r="48" ht="36" customHeight="1">
      <c r="A48" s="12"/>
      <c r="B48" s="20"/>
      <c r="C48" s="21"/>
      <c r="D48" s="21"/>
      <c r="E48" s="21"/>
      <c r="F48" s="22"/>
      <c r="G48" s="21"/>
      <c r="H48" s="21"/>
      <c r="I48" s="21"/>
      <c r="J48" s="21"/>
      <c r="K48" s="21"/>
      <c r="L48" s="24" t="str">
        <f>IF(OR(C48="",COUNT(F48,G48)&lt;2),"",IF(G48=0,F48,WORKDAY(F48,-G48,Holidays!$B$7:$B$66)))</f>
      </c>
      <c r="M48" s="24" t="str">
        <f>IF(OR(C48="",COUNT(L48,H48)&lt;2),"",IF(H48=0,L48,WORKDAY(L48,-H48,Holidays!$B$7:$B$66)))</f>
      </c>
      <c r="N48" s="24" t="str">
        <f>IF(OR(C48="",COUNT(M48,I48)&lt;2),"",IF(I48=0,M48,WORKDAY(M48,-I48,Holidays!$B$7:$B$66)))</f>
      </c>
      <c r="O48" s="24" t="str">
        <f>IF(OR(C48="",COUNT(N48,J48)&lt;2),"",IF(J48=0,N48,WORKDAY(N48,-J48,Holidays!$B$7:$B$66)))</f>
      </c>
      <c r="P48" s="24" t="str">
        <f>IF(OR(C48="",COUNT(O48,K48)&lt;2),"",IF(K48=0,O48,WORKDAY(O48,-K48,Holidays!$B$7:$B$66)))</f>
      </c>
      <c r="Q48" s="22"/>
      <c r="R48" s="22"/>
      <c r="S48" s="22"/>
      <c r="T48" s="22"/>
      <c r="U48" s="22"/>
      <c r="V48" s="22"/>
      <c r="W48" s="22"/>
      <c r="X48" s="25" t="str">
        <f t="shared" si="2"/>
      </c>
      <c r="Y48" s="24" t="str">
        <f t="shared" si="3"/>
      </c>
      <c r="Z48" s="25" t="str">
        <f>IF(X48="","",IF(OR(X48="Cancelled",X48="Complete",X48="Complete inputs"),X48,IF(X48="Resolve inspection","Inspection failed",IF(Y48&lt;Calendar!$H$6,"Overdue",IF(Y48=Calendar!$H$6,"Due today",IF(Y48&lt;=Calendar!$H$6+7,"Due within 7 days","Planned"))))))</f>
      </c>
      <c r="AA48" s="25" t="str">
        <f>IF(C48="","",IF(AC48="Cancelled","Cancelled",IF(COUNT(L48)=0,"Complete inputs",IF(COUNT(U48)=1,IF(U48&gt;L48,"Received late","Received"),IF(AND(COUNT(W48)=1,W48&lt;Calendar!$H$6),"Supplier overdue",IF(L48&lt;Calendar!$H$6,"Required date missed",IF(COUNT(W48)=0,"Awaiting confirmation",IF(W48&gt;L48,"Promise after need","Promise fits plan"))))))))</f>
      </c>
      <c r="AB48" s="21"/>
      <c r="AC48" s="21"/>
      <c r="AD48" s="23"/>
      <c r="AE48" s="96"/>
    </row>
    <row r="49" ht="36" customHeight="1">
      <c r="A49" s="12"/>
      <c r="B49" s="16"/>
      <c r="C49" s="17"/>
      <c r="D49" s="17"/>
      <c r="E49" s="17"/>
      <c r="F49" s="18"/>
      <c r="G49" s="17"/>
      <c r="H49" s="17"/>
      <c r="I49" s="17"/>
      <c r="J49" s="17"/>
      <c r="K49" s="17"/>
      <c r="L49" s="24" t="str">
        <f>IF(OR(C49="",COUNT(F49,G49)&lt;2),"",IF(G49=0,F49,WORKDAY(F49,-G49,Holidays!$B$7:$B$66)))</f>
      </c>
      <c r="M49" s="24" t="str">
        <f>IF(OR(C49="",COUNT(L49,H49)&lt;2),"",IF(H49=0,L49,WORKDAY(L49,-H49,Holidays!$B$7:$B$66)))</f>
      </c>
      <c r="N49" s="24" t="str">
        <f>IF(OR(C49="",COUNT(M49,I49)&lt;2),"",IF(I49=0,M49,WORKDAY(M49,-I49,Holidays!$B$7:$B$66)))</f>
      </c>
      <c r="O49" s="24" t="str">
        <f>IF(OR(C49="",COUNT(N49,J49)&lt;2),"",IF(J49=0,N49,WORKDAY(N49,-J49,Holidays!$B$7:$B$66)))</f>
      </c>
      <c r="P49" s="24" t="str">
        <f>IF(OR(C49="",COUNT(O49,K49)&lt;2),"",IF(K49=0,O49,WORKDAY(O49,-K49,Holidays!$B$7:$B$66)))</f>
      </c>
      <c r="Q49" s="18"/>
      <c r="R49" s="18"/>
      <c r="S49" s="18"/>
      <c r="T49" s="18"/>
      <c r="U49" s="18"/>
      <c r="V49" s="18"/>
      <c r="W49" s="18"/>
      <c r="X49" s="25" t="str">
        <f t="shared" si="2"/>
      </c>
      <c r="Y49" s="24" t="str">
        <f t="shared" si="3"/>
      </c>
      <c r="Z49" s="25" t="str">
        <f>IF(X49="","",IF(OR(X49="Cancelled",X49="Complete",X49="Complete inputs"),X49,IF(X49="Resolve inspection","Inspection failed",IF(Y49&lt;Calendar!$H$6,"Overdue",IF(Y49=Calendar!$H$6,"Due today",IF(Y49&lt;=Calendar!$H$6+7,"Due within 7 days","Planned"))))))</f>
      </c>
      <c r="AA49" s="25" t="str">
        <f>IF(C49="","",IF(AC49="Cancelled","Cancelled",IF(COUNT(L49)=0,"Complete inputs",IF(COUNT(U49)=1,IF(U49&gt;L49,"Received late","Received"),IF(AND(COUNT(W49)=1,W49&lt;Calendar!$H$6),"Supplier overdue",IF(L49&lt;Calendar!$H$6,"Required date missed",IF(COUNT(W49)=0,"Awaiting confirmation",IF(W49&gt;L49,"Promise after need","Promise fits plan"))))))))</f>
      </c>
      <c r="AB49" s="17"/>
      <c r="AC49" s="17"/>
      <c r="AD49" s="19"/>
      <c r="AE49" s="96"/>
    </row>
    <row r="50" ht="36" customHeight="1">
      <c r="A50" s="12"/>
      <c r="B50" s="20"/>
      <c r="C50" s="21"/>
      <c r="D50" s="21"/>
      <c r="E50" s="21"/>
      <c r="F50" s="22"/>
      <c r="G50" s="21"/>
      <c r="H50" s="21"/>
      <c r="I50" s="21"/>
      <c r="J50" s="21"/>
      <c r="K50" s="21"/>
      <c r="L50" s="24" t="str">
        <f>IF(OR(C50="",COUNT(F50,G50)&lt;2),"",IF(G50=0,F50,WORKDAY(F50,-G50,Holidays!$B$7:$B$66)))</f>
      </c>
      <c r="M50" s="24" t="str">
        <f>IF(OR(C50="",COUNT(L50,H50)&lt;2),"",IF(H50=0,L50,WORKDAY(L50,-H50,Holidays!$B$7:$B$66)))</f>
      </c>
      <c r="N50" s="24" t="str">
        <f>IF(OR(C50="",COUNT(M50,I50)&lt;2),"",IF(I50=0,M50,WORKDAY(M50,-I50,Holidays!$B$7:$B$66)))</f>
      </c>
      <c r="O50" s="24" t="str">
        <f>IF(OR(C50="",COUNT(N50,J50)&lt;2),"",IF(J50=0,N50,WORKDAY(N50,-J50,Holidays!$B$7:$B$66)))</f>
      </c>
      <c r="P50" s="24" t="str">
        <f>IF(OR(C50="",COUNT(O50,K50)&lt;2),"",IF(K50=0,O50,WORKDAY(O50,-K50,Holidays!$B$7:$B$66)))</f>
      </c>
      <c r="Q50" s="22"/>
      <c r="R50" s="22"/>
      <c r="S50" s="22"/>
      <c r="T50" s="22"/>
      <c r="U50" s="22"/>
      <c r="V50" s="22"/>
      <c r="W50" s="22"/>
      <c r="X50" s="25" t="str">
        <f t="shared" si="2"/>
      </c>
      <c r="Y50" s="24" t="str">
        <f t="shared" si="3"/>
      </c>
      <c r="Z50" s="25" t="str">
        <f>IF(X50="","",IF(OR(X50="Cancelled",X50="Complete",X50="Complete inputs"),X50,IF(X50="Resolve inspection","Inspection failed",IF(Y50&lt;Calendar!$H$6,"Overdue",IF(Y50=Calendar!$H$6,"Due today",IF(Y50&lt;=Calendar!$H$6+7,"Due within 7 days","Planned"))))))</f>
      </c>
      <c r="AA50" s="25" t="str">
        <f>IF(C50="","",IF(AC50="Cancelled","Cancelled",IF(COUNT(L50)=0,"Complete inputs",IF(COUNT(U50)=1,IF(U50&gt;L50,"Received late","Received"),IF(AND(COUNT(W50)=1,W50&lt;Calendar!$H$6),"Supplier overdue",IF(L50&lt;Calendar!$H$6,"Required date missed",IF(COUNT(W50)=0,"Awaiting confirmation",IF(W50&gt;L50,"Promise after need","Promise fits plan"))))))))</f>
      </c>
      <c r="AB50" s="21"/>
      <c r="AC50" s="21"/>
      <c r="AD50" s="23"/>
      <c r="AE50" s="96"/>
    </row>
    <row r="51" ht="36" customHeight="1">
      <c r="A51" s="12"/>
      <c r="B51" s="16"/>
      <c r="C51" s="17"/>
      <c r="D51" s="17"/>
      <c r="E51" s="17"/>
      <c r="F51" s="18"/>
      <c r="G51" s="17"/>
      <c r="H51" s="17"/>
      <c r="I51" s="17"/>
      <c r="J51" s="17"/>
      <c r="K51" s="17"/>
      <c r="L51" s="24" t="str">
        <f>IF(OR(C51="",COUNT(F51,G51)&lt;2),"",IF(G51=0,F51,WORKDAY(F51,-G51,Holidays!$B$7:$B$66)))</f>
      </c>
      <c r="M51" s="24" t="str">
        <f>IF(OR(C51="",COUNT(L51,H51)&lt;2),"",IF(H51=0,L51,WORKDAY(L51,-H51,Holidays!$B$7:$B$66)))</f>
      </c>
      <c r="N51" s="24" t="str">
        <f>IF(OR(C51="",COUNT(M51,I51)&lt;2),"",IF(I51=0,M51,WORKDAY(M51,-I51,Holidays!$B$7:$B$66)))</f>
      </c>
      <c r="O51" s="24" t="str">
        <f>IF(OR(C51="",COUNT(N51,J51)&lt;2),"",IF(J51=0,N51,WORKDAY(N51,-J51,Holidays!$B$7:$B$66)))</f>
      </c>
      <c r="P51" s="24" t="str">
        <f>IF(OR(C51="",COUNT(O51,K51)&lt;2),"",IF(K51=0,O51,WORKDAY(O51,-K51,Holidays!$B$7:$B$66)))</f>
      </c>
      <c r="Q51" s="18"/>
      <c r="R51" s="18"/>
      <c r="S51" s="18"/>
      <c r="T51" s="18"/>
      <c r="U51" s="18"/>
      <c r="V51" s="18"/>
      <c r="W51" s="18"/>
      <c r="X51" s="25" t="str">
        <f t="shared" si="2"/>
      </c>
      <c r="Y51" s="24" t="str">
        <f t="shared" si="3"/>
      </c>
      <c r="Z51" s="25" t="str">
        <f>IF(X51="","",IF(OR(X51="Cancelled",X51="Complete",X51="Complete inputs"),X51,IF(X51="Resolve inspection","Inspection failed",IF(Y51&lt;Calendar!$H$6,"Overdue",IF(Y51=Calendar!$H$6,"Due today",IF(Y51&lt;=Calendar!$H$6+7,"Due within 7 days","Planned"))))))</f>
      </c>
      <c r="AA51" s="25" t="str">
        <f>IF(C51="","",IF(AC51="Cancelled","Cancelled",IF(COUNT(L51)=0,"Complete inputs",IF(COUNT(U51)=1,IF(U51&gt;L51,"Received late","Received"),IF(AND(COUNT(W51)=1,W51&lt;Calendar!$H$6),"Supplier overdue",IF(L51&lt;Calendar!$H$6,"Required date missed",IF(COUNT(W51)=0,"Awaiting confirmation",IF(W51&gt;L51,"Promise after need","Promise fits plan"))))))))</f>
      </c>
      <c r="AB51" s="17"/>
      <c r="AC51" s="17"/>
      <c r="AD51" s="19"/>
      <c r="AE51" s="96"/>
    </row>
    <row r="52" ht="36" customHeight="1">
      <c r="A52" s="12"/>
      <c r="B52" s="20"/>
      <c r="C52" s="21"/>
      <c r="D52" s="21"/>
      <c r="E52" s="21"/>
      <c r="F52" s="22"/>
      <c r="G52" s="21"/>
      <c r="H52" s="21"/>
      <c r="I52" s="21"/>
      <c r="J52" s="21"/>
      <c r="K52" s="21"/>
      <c r="L52" s="24" t="str">
        <f>IF(OR(C52="",COUNT(F52,G52)&lt;2),"",IF(G52=0,F52,WORKDAY(F52,-G52,Holidays!$B$7:$B$66)))</f>
      </c>
      <c r="M52" s="24" t="str">
        <f>IF(OR(C52="",COUNT(L52,H52)&lt;2),"",IF(H52=0,L52,WORKDAY(L52,-H52,Holidays!$B$7:$B$66)))</f>
      </c>
      <c r="N52" s="24" t="str">
        <f>IF(OR(C52="",COUNT(M52,I52)&lt;2),"",IF(I52=0,M52,WORKDAY(M52,-I52,Holidays!$B$7:$B$66)))</f>
      </c>
      <c r="O52" s="24" t="str">
        <f>IF(OR(C52="",COUNT(N52,J52)&lt;2),"",IF(J52=0,N52,WORKDAY(N52,-J52,Holidays!$B$7:$B$66)))</f>
      </c>
      <c r="P52" s="24" t="str">
        <f>IF(OR(C52="",COUNT(O52,K52)&lt;2),"",IF(K52=0,O52,WORKDAY(O52,-K52,Holidays!$B$7:$B$66)))</f>
      </c>
      <c r="Q52" s="22"/>
      <c r="R52" s="22"/>
      <c r="S52" s="22"/>
      <c r="T52" s="22"/>
      <c r="U52" s="22"/>
      <c r="V52" s="22"/>
      <c r="W52" s="22"/>
      <c r="X52" s="25" t="str">
        <f t="shared" si="2"/>
      </c>
      <c r="Y52" s="24" t="str">
        <f t="shared" si="3"/>
      </c>
      <c r="Z52" s="25" t="str">
        <f>IF(X52="","",IF(OR(X52="Cancelled",X52="Complete",X52="Complete inputs"),X52,IF(X52="Resolve inspection","Inspection failed",IF(Y52&lt;Calendar!$H$6,"Overdue",IF(Y52=Calendar!$H$6,"Due today",IF(Y52&lt;=Calendar!$H$6+7,"Due within 7 days","Planned"))))))</f>
      </c>
      <c r="AA52" s="25" t="str">
        <f>IF(C52="","",IF(AC52="Cancelled","Cancelled",IF(COUNT(L52)=0,"Complete inputs",IF(COUNT(U52)=1,IF(U52&gt;L52,"Received late","Received"),IF(AND(COUNT(W52)=1,W52&lt;Calendar!$H$6),"Supplier overdue",IF(L52&lt;Calendar!$H$6,"Required date missed",IF(COUNT(W52)=0,"Awaiting confirmation",IF(W52&gt;L52,"Promise after need","Promise fits plan"))))))))</f>
      </c>
      <c r="AB52" s="21"/>
      <c r="AC52" s="21"/>
      <c r="AD52" s="23"/>
      <c r="AE52" s="96"/>
    </row>
    <row r="53" ht="36" customHeight="1">
      <c r="A53" s="12"/>
      <c r="B53" s="16"/>
      <c r="C53" s="17"/>
      <c r="D53" s="17"/>
      <c r="E53" s="17"/>
      <c r="F53" s="18"/>
      <c r="G53" s="17"/>
      <c r="H53" s="17"/>
      <c r="I53" s="17"/>
      <c r="J53" s="17"/>
      <c r="K53" s="17"/>
      <c r="L53" s="24" t="str">
        <f>IF(OR(C53="",COUNT(F53,G53)&lt;2),"",IF(G53=0,F53,WORKDAY(F53,-G53,Holidays!$B$7:$B$66)))</f>
      </c>
      <c r="M53" s="24" t="str">
        <f>IF(OR(C53="",COUNT(L53,H53)&lt;2),"",IF(H53=0,L53,WORKDAY(L53,-H53,Holidays!$B$7:$B$66)))</f>
      </c>
      <c r="N53" s="24" t="str">
        <f>IF(OR(C53="",COUNT(M53,I53)&lt;2),"",IF(I53=0,M53,WORKDAY(M53,-I53,Holidays!$B$7:$B$66)))</f>
      </c>
      <c r="O53" s="24" t="str">
        <f>IF(OR(C53="",COUNT(N53,J53)&lt;2),"",IF(J53=0,N53,WORKDAY(N53,-J53,Holidays!$B$7:$B$66)))</f>
      </c>
      <c r="P53" s="24" t="str">
        <f>IF(OR(C53="",COUNT(O53,K53)&lt;2),"",IF(K53=0,O53,WORKDAY(O53,-K53,Holidays!$B$7:$B$66)))</f>
      </c>
      <c r="Q53" s="18"/>
      <c r="R53" s="18"/>
      <c r="S53" s="18"/>
      <c r="T53" s="18"/>
      <c r="U53" s="18"/>
      <c r="V53" s="18"/>
      <c r="W53" s="18"/>
      <c r="X53" s="25" t="str">
        <f t="shared" si="2"/>
      </c>
      <c r="Y53" s="24" t="str">
        <f t="shared" si="3"/>
      </c>
      <c r="Z53" s="25" t="str">
        <f>IF(X53="","",IF(OR(X53="Cancelled",X53="Complete",X53="Complete inputs"),X53,IF(X53="Resolve inspection","Inspection failed",IF(Y53&lt;Calendar!$H$6,"Overdue",IF(Y53=Calendar!$H$6,"Due today",IF(Y53&lt;=Calendar!$H$6+7,"Due within 7 days","Planned"))))))</f>
      </c>
      <c r="AA53" s="25" t="str">
        <f>IF(C53="","",IF(AC53="Cancelled","Cancelled",IF(COUNT(L53)=0,"Complete inputs",IF(COUNT(U53)=1,IF(U53&gt;L53,"Received late","Received"),IF(AND(COUNT(W53)=1,W53&lt;Calendar!$H$6),"Supplier overdue",IF(L53&lt;Calendar!$H$6,"Required date missed",IF(COUNT(W53)=0,"Awaiting confirmation",IF(W53&gt;L53,"Promise after need","Promise fits plan"))))))))</f>
      </c>
      <c r="AB53" s="17"/>
      <c r="AC53" s="17"/>
      <c r="AD53" s="19"/>
      <c r="AE53" s="96"/>
    </row>
    <row r="54" ht="36" customHeight="1">
      <c r="A54" s="12"/>
      <c r="B54" s="20"/>
      <c r="C54" s="21"/>
      <c r="D54" s="21"/>
      <c r="E54" s="21"/>
      <c r="F54" s="22"/>
      <c r="G54" s="21"/>
      <c r="H54" s="21"/>
      <c r="I54" s="21"/>
      <c r="J54" s="21"/>
      <c r="K54" s="21"/>
      <c r="L54" s="24" t="str">
        <f>IF(OR(C54="",COUNT(F54,G54)&lt;2),"",IF(G54=0,F54,WORKDAY(F54,-G54,Holidays!$B$7:$B$66)))</f>
      </c>
      <c r="M54" s="24" t="str">
        <f>IF(OR(C54="",COUNT(L54,H54)&lt;2),"",IF(H54=0,L54,WORKDAY(L54,-H54,Holidays!$B$7:$B$66)))</f>
      </c>
      <c r="N54" s="24" t="str">
        <f>IF(OR(C54="",COUNT(M54,I54)&lt;2),"",IF(I54=0,M54,WORKDAY(M54,-I54,Holidays!$B$7:$B$66)))</f>
      </c>
      <c r="O54" s="24" t="str">
        <f>IF(OR(C54="",COUNT(N54,J54)&lt;2),"",IF(J54=0,N54,WORKDAY(N54,-J54,Holidays!$B$7:$B$66)))</f>
      </c>
      <c r="P54" s="24" t="str">
        <f>IF(OR(C54="",COUNT(O54,K54)&lt;2),"",IF(K54=0,O54,WORKDAY(O54,-K54,Holidays!$B$7:$B$66)))</f>
      </c>
      <c r="Q54" s="22"/>
      <c r="R54" s="22"/>
      <c r="S54" s="22"/>
      <c r="T54" s="22"/>
      <c r="U54" s="22"/>
      <c r="V54" s="22"/>
      <c r="W54" s="22"/>
      <c r="X54" s="25" t="str">
        <f t="shared" si="2"/>
      </c>
      <c r="Y54" s="24" t="str">
        <f t="shared" si="3"/>
      </c>
      <c r="Z54" s="25" t="str">
        <f>IF(X54="","",IF(OR(X54="Cancelled",X54="Complete",X54="Complete inputs"),X54,IF(X54="Resolve inspection","Inspection failed",IF(Y54&lt;Calendar!$H$6,"Overdue",IF(Y54=Calendar!$H$6,"Due today",IF(Y54&lt;=Calendar!$H$6+7,"Due within 7 days","Planned"))))))</f>
      </c>
      <c r="AA54" s="25" t="str">
        <f>IF(C54="","",IF(AC54="Cancelled","Cancelled",IF(COUNT(L54)=0,"Complete inputs",IF(COUNT(U54)=1,IF(U54&gt;L54,"Received late","Received"),IF(AND(COUNT(W54)=1,W54&lt;Calendar!$H$6),"Supplier overdue",IF(L54&lt;Calendar!$H$6,"Required date missed",IF(COUNT(W54)=0,"Awaiting confirmation",IF(W54&gt;L54,"Promise after need","Promise fits plan"))))))))</f>
      </c>
      <c r="AB54" s="21"/>
      <c r="AC54" s="21"/>
      <c r="AD54" s="23"/>
      <c r="AE54" s="96"/>
    </row>
    <row r="55" ht="36" customHeight="1">
      <c r="A55" s="12"/>
      <c r="B55" s="16"/>
      <c r="C55" s="17"/>
      <c r="D55" s="17"/>
      <c r="E55" s="17"/>
      <c r="F55" s="18"/>
      <c r="G55" s="17"/>
      <c r="H55" s="17"/>
      <c r="I55" s="17"/>
      <c r="J55" s="17"/>
      <c r="K55" s="17"/>
      <c r="L55" s="24" t="str">
        <f>IF(OR(C55="",COUNT(F55,G55)&lt;2),"",IF(G55=0,F55,WORKDAY(F55,-G55,Holidays!$B$7:$B$66)))</f>
      </c>
      <c r="M55" s="24" t="str">
        <f>IF(OR(C55="",COUNT(L55,H55)&lt;2),"",IF(H55=0,L55,WORKDAY(L55,-H55,Holidays!$B$7:$B$66)))</f>
      </c>
      <c r="N55" s="24" t="str">
        <f>IF(OR(C55="",COUNT(M55,I55)&lt;2),"",IF(I55=0,M55,WORKDAY(M55,-I55,Holidays!$B$7:$B$66)))</f>
      </c>
      <c r="O55" s="24" t="str">
        <f>IF(OR(C55="",COUNT(N55,J55)&lt;2),"",IF(J55=0,N55,WORKDAY(N55,-J55,Holidays!$B$7:$B$66)))</f>
      </c>
      <c r="P55" s="24" t="str">
        <f>IF(OR(C55="",COUNT(O55,K55)&lt;2),"",IF(K55=0,O55,WORKDAY(O55,-K55,Holidays!$B$7:$B$66)))</f>
      </c>
      <c r="Q55" s="18"/>
      <c r="R55" s="18"/>
      <c r="S55" s="18"/>
      <c r="T55" s="18"/>
      <c r="U55" s="18"/>
      <c r="V55" s="18"/>
      <c r="W55" s="18"/>
      <c r="X55" s="25" t="str">
        <f t="shared" si="2"/>
      </c>
      <c r="Y55" s="24" t="str">
        <f t="shared" si="3"/>
      </c>
      <c r="Z55" s="25" t="str">
        <f>IF(X55="","",IF(OR(X55="Cancelled",X55="Complete",X55="Complete inputs"),X55,IF(X55="Resolve inspection","Inspection failed",IF(Y55&lt;Calendar!$H$6,"Overdue",IF(Y55=Calendar!$H$6,"Due today",IF(Y55&lt;=Calendar!$H$6+7,"Due within 7 days","Planned"))))))</f>
      </c>
      <c r="AA55" s="25" t="str">
        <f>IF(C55="","",IF(AC55="Cancelled","Cancelled",IF(COUNT(L55)=0,"Complete inputs",IF(COUNT(U55)=1,IF(U55&gt;L55,"Received late","Received"),IF(AND(COUNT(W55)=1,W55&lt;Calendar!$H$6),"Supplier overdue",IF(L55&lt;Calendar!$H$6,"Required date missed",IF(COUNT(W55)=0,"Awaiting confirmation",IF(W55&gt;L55,"Promise after need","Promise fits plan"))))))))</f>
      </c>
      <c r="AB55" s="17"/>
      <c r="AC55" s="17"/>
      <c r="AD55" s="19"/>
      <c r="AE55" s="96"/>
    </row>
    <row r="56" ht="36" customHeight="1">
      <c r="A56" s="12"/>
      <c r="B56" s="20"/>
      <c r="C56" s="21"/>
      <c r="D56" s="21"/>
      <c r="E56" s="21"/>
      <c r="F56" s="22"/>
      <c r="G56" s="21"/>
      <c r="H56" s="21"/>
      <c r="I56" s="21"/>
      <c r="J56" s="21"/>
      <c r="K56" s="21"/>
      <c r="L56" s="24" t="str">
        <f>IF(OR(C56="",COUNT(F56,G56)&lt;2),"",IF(G56=0,F56,WORKDAY(F56,-G56,Holidays!$B$7:$B$66)))</f>
      </c>
      <c r="M56" s="24" t="str">
        <f>IF(OR(C56="",COUNT(L56,H56)&lt;2),"",IF(H56=0,L56,WORKDAY(L56,-H56,Holidays!$B$7:$B$66)))</f>
      </c>
      <c r="N56" s="24" t="str">
        <f>IF(OR(C56="",COUNT(M56,I56)&lt;2),"",IF(I56=0,M56,WORKDAY(M56,-I56,Holidays!$B$7:$B$66)))</f>
      </c>
      <c r="O56" s="24" t="str">
        <f>IF(OR(C56="",COUNT(N56,J56)&lt;2),"",IF(J56=0,N56,WORKDAY(N56,-J56,Holidays!$B$7:$B$66)))</f>
      </c>
      <c r="P56" s="24" t="str">
        <f>IF(OR(C56="",COUNT(O56,K56)&lt;2),"",IF(K56=0,O56,WORKDAY(O56,-K56,Holidays!$B$7:$B$66)))</f>
      </c>
      <c r="Q56" s="22"/>
      <c r="R56" s="22"/>
      <c r="S56" s="22"/>
      <c r="T56" s="22"/>
      <c r="U56" s="22"/>
      <c r="V56" s="22"/>
      <c r="W56" s="22"/>
      <c r="X56" s="25" t="str">
        <f t="shared" si="2"/>
      </c>
      <c r="Y56" s="24" t="str">
        <f t="shared" si="3"/>
      </c>
      <c r="Z56" s="25" t="str">
        <f>IF(X56="","",IF(OR(X56="Cancelled",X56="Complete",X56="Complete inputs"),X56,IF(X56="Resolve inspection","Inspection failed",IF(Y56&lt;Calendar!$H$6,"Overdue",IF(Y56=Calendar!$H$6,"Due today",IF(Y56&lt;=Calendar!$H$6+7,"Due within 7 days","Planned"))))))</f>
      </c>
      <c r="AA56" s="25" t="str">
        <f>IF(C56="","",IF(AC56="Cancelled","Cancelled",IF(COUNT(L56)=0,"Complete inputs",IF(COUNT(U56)=1,IF(U56&gt;L56,"Received late","Received"),IF(AND(COUNT(W56)=1,W56&lt;Calendar!$H$6),"Supplier overdue",IF(L56&lt;Calendar!$H$6,"Required date missed",IF(COUNT(W56)=0,"Awaiting confirmation",IF(W56&gt;L56,"Promise after need","Promise fits plan"))))))))</f>
      </c>
      <c r="AB56" s="21"/>
      <c r="AC56" s="21"/>
      <c r="AD56" s="23"/>
      <c r="AE56" s="96"/>
    </row>
    <row r="57" ht="36" customHeight="1">
      <c r="A57" s="12"/>
      <c r="B57" s="16"/>
      <c r="C57" s="17"/>
      <c r="D57" s="17"/>
      <c r="E57" s="17"/>
      <c r="F57" s="18"/>
      <c r="G57" s="17"/>
      <c r="H57" s="17"/>
      <c r="I57" s="17"/>
      <c r="J57" s="17"/>
      <c r="K57" s="17"/>
      <c r="L57" s="24" t="str">
        <f>IF(OR(C57="",COUNT(F57,G57)&lt;2),"",IF(G57=0,F57,WORKDAY(F57,-G57,Holidays!$B$7:$B$66)))</f>
      </c>
      <c r="M57" s="24" t="str">
        <f>IF(OR(C57="",COUNT(L57,H57)&lt;2),"",IF(H57=0,L57,WORKDAY(L57,-H57,Holidays!$B$7:$B$66)))</f>
      </c>
      <c r="N57" s="24" t="str">
        <f>IF(OR(C57="",COUNT(M57,I57)&lt;2),"",IF(I57=0,M57,WORKDAY(M57,-I57,Holidays!$B$7:$B$66)))</f>
      </c>
      <c r="O57" s="24" t="str">
        <f>IF(OR(C57="",COUNT(N57,J57)&lt;2),"",IF(J57=0,N57,WORKDAY(N57,-J57,Holidays!$B$7:$B$66)))</f>
      </c>
      <c r="P57" s="24" t="str">
        <f>IF(OR(C57="",COUNT(O57,K57)&lt;2),"",IF(K57=0,O57,WORKDAY(O57,-K57,Holidays!$B$7:$B$66)))</f>
      </c>
      <c r="Q57" s="18"/>
      <c r="R57" s="18"/>
      <c r="S57" s="18"/>
      <c r="T57" s="18"/>
      <c r="U57" s="18"/>
      <c r="V57" s="18"/>
      <c r="W57" s="18"/>
      <c r="X57" s="25" t="str">
        <f t="shared" si="2"/>
      </c>
      <c r="Y57" s="24" t="str">
        <f t="shared" si="3"/>
      </c>
      <c r="Z57" s="25" t="str">
        <f>IF(X57="","",IF(OR(X57="Cancelled",X57="Complete",X57="Complete inputs"),X57,IF(X57="Resolve inspection","Inspection failed",IF(Y57&lt;Calendar!$H$6,"Overdue",IF(Y57=Calendar!$H$6,"Due today",IF(Y57&lt;=Calendar!$H$6+7,"Due within 7 days","Planned"))))))</f>
      </c>
      <c r="AA57" s="25" t="str">
        <f>IF(C57="","",IF(AC57="Cancelled","Cancelled",IF(COUNT(L57)=0,"Complete inputs",IF(COUNT(U57)=1,IF(U57&gt;L57,"Received late","Received"),IF(AND(COUNT(W57)=1,W57&lt;Calendar!$H$6),"Supplier overdue",IF(L57&lt;Calendar!$H$6,"Required date missed",IF(COUNT(W57)=0,"Awaiting confirmation",IF(W57&gt;L57,"Promise after need","Promise fits plan"))))))))</f>
      </c>
      <c r="AB57" s="17"/>
      <c r="AC57" s="17"/>
      <c r="AD57" s="19"/>
      <c r="AE57" s="96"/>
    </row>
    <row r="58" ht="36" customHeight="1">
      <c r="A58" s="12"/>
      <c r="B58" s="20"/>
      <c r="C58" s="21"/>
      <c r="D58" s="21"/>
      <c r="E58" s="21"/>
      <c r="F58" s="22"/>
      <c r="G58" s="21"/>
      <c r="H58" s="21"/>
      <c r="I58" s="21"/>
      <c r="J58" s="21"/>
      <c r="K58" s="21"/>
      <c r="L58" s="24" t="str">
        <f>IF(OR(C58="",COUNT(F58,G58)&lt;2),"",IF(G58=0,F58,WORKDAY(F58,-G58,Holidays!$B$7:$B$66)))</f>
      </c>
      <c r="M58" s="24" t="str">
        <f>IF(OR(C58="",COUNT(L58,H58)&lt;2),"",IF(H58=0,L58,WORKDAY(L58,-H58,Holidays!$B$7:$B$66)))</f>
      </c>
      <c r="N58" s="24" t="str">
        <f>IF(OR(C58="",COUNT(M58,I58)&lt;2),"",IF(I58=0,M58,WORKDAY(M58,-I58,Holidays!$B$7:$B$66)))</f>
      </c>
      <c r="O58" s="24" t="str">
        <f>IF(OR(C58="",COUNT(N58,J58)&lt;2),"",IF(J58=0,N58,WORKDAY(N58,-J58,Holidays!$B$7:$B$66)))</f>
      </c>
      <c r="P58" s="24" t="str">
        <f>IF(OR(C58="",COUNT(O58,K58)&lt;2),"",IF(K58=0,O58,WORKDAY(O58,-K58,Holidays!$B$7:$B$66)))</f>
      </c>
      <c r="Q58" s="22"/>
      <c r="R58" s="22"/>
      <c r="S58" s="22"/>
      <c r="T58" s="22"/>
      <c r="U58" s="22"/>
      <c r="V58" s="22"/>
      <c r="W58" s="22"/>
      <c r="X58" s="25" t="str">
        <f t="shared" si="2"/>
      </c>
      <c r="Y58" s="24" t="str">
        <f t="shared" si="3"/>
      </c>
      <c r="Z58" s="25" t="str">
        <f>IF(X58="","",IF(OR(X58="Cancelled",X58="Complete",X58="Complete inputs"),X58,IF(X58="Resolve inspection","Inspection failed",IF(Y58&lt;Calendar!$H$6,"Overdue",IF(Y58=Calendar!$H$6,"Due today",IF(Y58&lt;=Calendar!$H$6+7,"Due within 7 days","Planned"))))))</f>
      </c>
      <c r="AA58" s="25" t="str">
        <f>IF(C58="","",IF(AC58="Cancelled","Cancelled",IF(COUNT(L58)=0,"Complete inputs",IF(COUNT(U58)=1,IF(U58&gt;L58,"Received late","Received"),IF(AND(COUNT(W58)=1,W58&lt;Calendar!$H$6),"Supplier overdue",IF(L58&lt;Calendar!$H$6,"Required date missed",IF(COUNT(W58)=0,"Awaiting confirmation",IF(W58&gt;L58,"Promise after need","Promise fits plan"))))))))</f>
      </c>
      <c r="AB58" s="21"/>
      <c r="AC58" s="21"/>
      <c r="AD58" s="23"/>
      <c r="AE58" s="96"/>
    </row>
    <row r="59" ht="36" customHeight="1">
      <c r="A59" s="12"/>
      <c r="B59" s="16"/>
      <c r="C59" s="17"/>
      <c r="D59" s="17"/>
      <c r="E59" s="17"/>
      <c r="F59" s="18"/>
      <c r="G59" s="17"/>
      <c r="H59" s="17"/>
      <c r="I59" s="17"/>
      <c r="J59" s="17"/>
      <c r="K59" s="17"/>
      <c r="L59" s="24" t="str">
        <f>IF(OR(C59="",COUNT(F59,G59)&lt;2),"",IF(G59=0,F59,WORKDAY(F59,-G59,Holidays!$B$7:$B$66)))</f>
      </c>
      <c r="M59" s="24" t="str">
        <f>IF(OR(C59="",COUNT(L59,H59)&lt;2),"",IF(H59=0,L59,WORKDAY(L59,-H59,Holidays!$B$7:$B$66)))</f>
      </c>
      <c r="N59" s="24" t="str">
        <f>IF(OR(C59="",COUNT(M59,I59)&lt;2),"",IF(I59=0,M59,WORKDAY(M59,-I59,Holidays!$B$7:$B$66)))</f>
      </c>
      <c r="O59" s="24" t="str">
        <f>IF(OR(C59="",COUNT(N59,J59)&lt;2),"",IF(J59=0,N59,WORKDAY(N59,-J59,Holidays!$B$7:$B$66)))</f>
      </c>
      <c r="P59" s="24" t="str">
        <f>IF(OR(C59="",COUNT(O59,K59)&lt;2),"",IF(K59=0,O59,WORKDAY(O59,-K59,Holidays!$B$7:$B$66)))</f>
      </c>
      <c r="Q59" s="18"/>
      <c r="R59" s="18"/>
      <c r="S59" s="18"/>
      <c r="T59" s="18"/>
      <c r="U59" s="18"/>
      <c r="V59" s="18"/>
      <c r="W59" s="18"/>
      <c r="X59" s="25" t="str">
        <f t="shared" si="2"/>
      </c>
      <c r="Y59" s="24" t="str">
        <f t="shared" si="3"/>
      </c>
      <c r="Z59" s="25" t="str">
        <f>IF(X59="","",IF(OR(X59="Cancelled",X59="Complete",X59="Complete inputs"),X59,IF(X59="Resolve inspection","Inspection failed",IF(Y59&lt;Calendar!$H$6,"Overdue",IF(Y59=Calendar!$H$6,"Due today",IF(Y59&lt;=Calendar!$H$6+7,"Due within 7 days","Planned"))))))</f>
      </c>
      <c r="AA59" s="25" t="str">
        <f>IF(C59="","",IF(AC59="Cancelled","Cancelled",IF(COUNT(L59)=0,"Complete inputs",IF(COUNT(U59)=1,IF(U59&gt;L59,"Received late","Received"),IF(AND(COUNT(W59)=1,W59&lt;Calendar!$H$6),"Supplier overdue",IF(L59&lt;Calendar!$H$6,"Required date missed",IF(COUNT(W59)=0,"Awaiting confirmation",IF(W59&gt;L59,"Promise after need","Promise fits plan"))))))))</f>
      </c>
      <c r="AB59" s="17"/>
      <c r="AC59" s="17"/>
      <c r="AD59" s="19"/>
      <c r="AE59" s="96"/>
    </row>
    <row r="60" ht="36" customHeight="1">
      <c r="A60" s="12"/>
      <c r="B60" s="20"/>
      <c r="C60" s="21"/>
      <c r="D60" s="21"/>
      <c r="E60" s="21"/>
      <c r="F60" s="22"/>
      <c r="G60" s="21"/>
      <c r="H60" s="21"/>
      <c r="I60" s="21"/>
      <c r="J60" s="21"/>
      <c r="K60" s="21"/>
      <c r="L60" s="24" t="str">
        <f>IF(OR(C60="",COUNT(F60,G60)&lt;2),"",IF(G60=0,F60,WORKDAY(F60,-G60,Holidays!$B$7:$B$66)))</f>
      </c>
      <c r="M60" s="24" t="str">
        <f>IF(OR(C60="",COUNT(L60,H60)&lt;2),"",IF(H60=0,L60,WORKDAY(L60,-H60,Holidays!$B$7:$B$66)))</f>
      </c>
      <c r="N60" s="24" t="str">
        <f>IF(OR(C60="",COUNT(M60,I60)&lt;2),"",IF(I60=0,M60,WORKDAY(M60,-I60,Holidays!$B$7:$B$66)))</f>
      </c>
      <c r="O60" s="24" t="str">
        <f>IF(OR(C60="",COUNT(N60,J60)&lt;2),"",IF(J60=0,N60,WORKDAY(N60,-J60,Holidays!$B$7:$B$66)))</f>
      </c>
      <c r="P60" s="24" t="str">
        <f>IF(OR(C60="",COUNT(O60,K60)&lt;2),"",IF(K60=0,O60,WORKDAY(O60,-K60,Holidays!$B$7:$B$66)))</f>
      </c>
      <c r="Q60" s="22"/>
      <c r="R60" s="22"/>
      <c r="S60" s="22"/>
      <c r="T60" s="22"/>
      <c r="U60" s="22"/>
      <c r="V60" s="22"/>
      <c r="W60" s="22"/>
      <c r="X60" s="25" t="str">
        <f t="shared" si="2"/>
      </c>
      <c r="Y60" s="24" t="str">
        <f t="shared" si="3"/>
      </c>
      <c r="Z60" s="25" t="str">
        <f>IF(X60="","",IF(OR(X60="Cancelled",X60="Complete",X60="Complete inputs"),X60,IF(X60="Resolve inspection","Inspection failed",IF(Y60&lt;Calendar!$H$6,"Overdue",IF(Y60=Calendar!$H$6,"Due today",IF(Y60&lt;=Calendar!$H$6+7,"Due within 7 days","Planned"))))))</f>
      </c>
      <c r="AA60" s="25" t="str">
        <f>IF(C60="","",IF(AC60="Cancelled","Cancelled",IF(COUNT(L60)=0,"Complete inputs",IF(COUNT(U60)=1,IF(U60&gt;L60,"Received late","Received"),IF(AND(COUNT(W60)=1,W60&lt;Calendar!$H$6),"Supplier overdue",IF(L60&lt;Calendar!$H$6,"Required date missed",IF(COUNT(W60)=0,"Awaiting confirmation",IF(W60&gt;L60,"Promise after need","Promise fits plan"))))))))</f>
      </c>
      <c r="AB60" s="21"/>
      <c r="AC60" s="21"/>
      <c r="AD60" s="23"/>
      <c r="AE60" s="96"/>
    </row>
    <row r="61" ht="36" customHeight="1">
      <c r="A61" s="12"/>
      <c r="B61" s="16"/>
      <c r="C61" s="17"/>
      <c r="D61" s="17"/>
      <c r="E61" s="17"/>
      <c r="F61" s="18"/>
      <c r="G61" s="17"/>
      <c r="H61" s="17"/>
      <c r="I61" s="17"/>
      <c r="J61" s="17"/>
      <c r="K61" s="17"/>
      <c r="L61" s="24" t="str">
        <f>IF(OR(C61="",COUNT(F61,G61)&lt;2),"",IF(G61=0,F61,WORKDAY(F61,-G61,Holidays!$B$7:$B$66)))</f>
      </c>
      <c r="M61" s="24" t="str">
        <f>IF(OR(C61="",COUNT(L61,H61)&lt;2),"",IF(H61=0,L61,WORKDAY(L61,-H61,Holidays!$B$7:$B$66)))</f>
      </c>
      <c r="N61" s="24" t="str">
        <f>IF(OR(C61="",COUNT(M61,I61)&lt;2),"",IF(I61=0,M61,WORKDAY(M61,-I61,Holidays!$B$7:$B$66)))</f>
      </c>
      <c r="O61" s="24" t="str">
        <f>IF(OR(C61="",COUNT(N61,J61)&lt;2),"",IF(J61=0,N61,WORKDAY(N61,-J61,Holidays!$B$7:$B$66)))</f>
      </c>
      <c r="P61" s="24" t="str">
        <f>IF(OR(C61="",COUNT(O61,K61)&lt;2),"",IF(K61=0,O61,WORKDAY(O61,-K61,Holidays!$B$7:$B$66)))</f>
      </c>
      <c r="Q61" s="18"/>
      <c r="R61" s="18"/>
      <c r="S61" s="18"/>
      <c r="T61" s="18"/>
      <c r="U61" s="18"/>
      <c r="V61" s="18"/>
      <c r="W61" s="18"/>
      <c r="X61" s="25" t="str">
        <f t="shared" si="2"/>
      </c>
      <c r="Y61" s="24" t="str">
        <f t="shared" si="3"/>
      </c>
      <c r="Z61" s="25" t="str">
        <f>IF(X61="","",IF(OR(X61="Cancelled",X61="Complete",X61="Complete inputs"),X61,IF(X61="Resolve inspection","Inspection failed",IF(Y61&lt;Calendar!$H$6,"Overdue",IF(Y61=Calendar!$H$6,"Due today",IF(Y61&lt;=Calendar!$H$6+7,"Due within 7 days","Planned"))))))</f>
      </c>
      <c r="AA61" s="25" t="str">
        <f>IF(C61="","",IF(AC61="Cancelled","Cancelled",IF(COUNT(L61)=0,"Complete inputs",IF(COUNT(U61)=1,IF(U61&gt;L61,"Received late","Received"),IF(AND(COUNT(W61)=1,W61&lt;Calendar!$H$6),"Supplier overdue",IF(L61&lt;Calendar!$H$6,"Required date missed",IF(COUNT(W61)=0,"Awaiting confirmation",IF(W61&gt;L61,"Promise after need","Promise fits plan"))))))))</f>
      </c>
      <c r="AB61" s="17"/>
      <c r="AC61" s="17"/>
      <c r="AD61" s="19"/>
      <c r="AE61" s="96"/>
    </row>
    <row r="62" ht="36" customHeight="1">
      <c r="A62" s="12"/>
      <c r="B62" s="20"/>
      <c r="C62" s="21"/>
      <c r="D62" s="21"/>
      <c r="E62" s="21"/>
      <c r="F62" s="22"/>
      <c r="G62" s="21"/>
      <c r="H62" s="21"/>
      <c r="I62" s="21"/>
      <c r="J62" s="21"/>
      <c r="K62" s="21"/>
      <c r="L62" s="24" t="str">
        <f>IF(OR(C62="",COUNT(F62,G62)&lt;2),"",IF(G62=0,F62,WORKDAY(F62,-G62,Holidays!$B$7:$B$66)))</f>
      </c>
      <c r="M62" s="24" t="str">
        <f>IF(OR(C62="",COUNT(L62,H62)&lt;2),"",IF(H62=0,L62,WORKDAY(L62,-H62,Holidays!$B$7:$B$66)))</f>
      </c>
      <c r="N62" s="24" t="str">
        <f>IF(OR(C62="",COUNT(M62,I62)&lt;2),"",IF(I62=0,M62,WORKDAY(M62,-I62,Holidays!$B$7:$B$66)))</f>
      </c>
      <c r="O62" s="24" t="str">
        <f>IF(OR(C62="",COUNT(N62,J62)&lt;2),"",IF(J62=0,N62,WORKDAY(N62,-J62,Holidays!$B$7:$B$66)))</f>
      </c>
      <c r="P62" s="24" t="str">
        <f>IF(OR(C62="",COUNT(O62,K62)&lt;2),"",IF(K62=0,O62,WORKDAY(O62,-K62,Holidays!$B$7:$B$66)))</f>
      </c>
      <c r="Q62" s="22"/>
      <c r="R62" s="22"/>
      <c r="S62" s="22"/>
      <c r="T62" s="22"/>
      <c r="U62" s="22"/>
      <c r="V62" s="22"/>
      <c r="W62" s="22"/>
      <c r="X62" s="25" t="str">
        <f t="shared" si="2"/>
      </c>
      <c r="Y62" s="24" t="str">
        <f t="shared" si="3"/>
      </c>
      <c r="Z62" s="25" t="str">
        <f>IF(X62="","",IF(OR(X62="Cancelled",X62="Complete",X62="Complete inputs"),X62,IF(X62="Resolve inspection","Inspection failed",IF(Y62&lt;Calendar!$H$6,"Overdue",IF(Y62=Calendar!$H$6,"Due today",IF(Y62&lt;=Calendar!$H$6+7,"Due within 7 days","Planned"))))))</f>
      </c>
      <c r="AA62" s="25" t="str">
        <f>IF(C62="","",IF(AC62="Cancelled","Cancelled",IF(COUNT(L62)=0,"Complete inputs",IF(COUNT(U62)=1,IF(U62&gt;L62,"Received late","Received"),IF(AND(COUNT(W62)=1,W62&lt;Calendar!$H$6),"Supplier overdue",IF(L62&lt;Calendar!$H$6,"Required date missed",IF(COUNT(W62)=0,"Awaiting confirmation",IF(W62&gt;L62,"Promise after need","Promise fits plan"))))))))</f>
      </c>
      <c r="AB62" s="21"/>
      <c r="AC62" s="21"/>
      <c r="AD62" s="23"/>
      <c r="AE62" s="96"/>
    </row>
    <row r="63" ht="36" customHeight="1">
      <c r="A63" s="12"/>
      <c r="B63" s="16"/>
      <c r="C63" s="17"/>
      <c r="D63" s="17"/>
      <c r="E63" s="17"/>
      <c r="F63" s="18"/>
      <c r="G63" s="17"/>
      <c r="H63" s="17"/>
      <c r="I63" s="17"/>
      <c r="J63" s="17"/>
      <c r="K63" s="17"/>
      <c r="L63" s="24" t="str">
        <f>IF(OR(C63="",COUNT(F63,G63)&lt;2),"",IF(G63=0,F63,WORKDAY(F63,-G63,Holidays!$B$7:$B$66)))</f>
      </c>
      <c r="M63" s="24" t="str">
        <f>IF(OR(C63="",COUNT(L63,H63)&lt;2),"",IF(H63=0,L63,WORKDAY(L63,-H63,Holidays!$B$7:$B$66)))</f>
      </c>
      <c r="N63" s="24" t="str">
        <f>IF(OR(C63="",COUNT(M63,I63)&lt;2),"",IF(I63=0,M63,WORKDAY(M63,-I63,Holidays!$B$7:$B$66)))</f>
      </c>
      <c r="O63" s="24" t="str">
        <f>IF(OR(C63="",COUNT(N63,J63)&lt;2),"",IF(J63=0,N63,WORKDAY(N63,-J63,Holidays!$B$7:$B$66)))</f>
      </c>
      <c r="P63" s="24" t="str">
        <f>IF(OR(C63="",COUNT(O63,K63)&lt;2),"",IF(K63=0,O63,WORKDAY(O63,-K63,Holidays!$B$7:$B$66)))</f>
      </c>
      <c r="Q63" s="18"/>
      <c r="R63" s="18"/>
      <c r="S63" s="18"/>
      <c r="T63" s="18"/>
      <c r="U63" s="18"/>
      <c r="V63" s="18"/>
      <c r="W63" s="18"/>
      <c r="X63" s="25" t="str">
        <f t="shared" si="2"/>
      </c>
      <c r="Y63" s="24" t="str">
        <f t="shared" si="3"/>
      </c>
      <c r="Z63" s="25" t="str">
        <f>IF(X63="","",IF(OR(X63="Cancelled",X63="Complete",X63="Complete inputs"),X63,IF(X63="Resolve inspection","Inspection failed",IF(Y63&lt;Calendar!$H$6,"Overdue",IF(Y63=Calendar!$H$6,"Due today",IF(Y63&lt;=Calendar!$H$6+7,"Due within 7 days","Planned"))))))</f>
      </c>
      <c r="AA63" s="25" t="str">
        <f>IF(C63="","",IF(AC63="Cancelled","Cancelled",IF(COUNT(L63)=0,"Complete inputs",IF(COUNT(U63)=1,IF(U63&gt;L63,"Received late","Received"),IF(AND(COUNT(W63)=1,W63&lt;Calendar!$H$6),"Supplier overdue",IF(L63&lt;Calendar!$H$6,"Required date missed",IF(COUNT(W63)=0,"Awaiting confirmation",IF(W63&gt;L63,"Promise after need","Promise fits plan"))))))))</f>
      </c>
      <c r="AB63" s="17"/>
      <c r="AC63" s="17"/>
      <c r="AD63" s="19"/>
      <c r="AE63" s="96"/>
    </row>
    <row r="64" ht="36" customHeight="1">
      <c r="A64" s="12"/>
      <c r="B64" s="20"/>
      <c r="C64" s="21"/>
      <c r="D64" s="21"/>
      <c r="E64" s="21"/>
      <c r="F64" s="22"/>
      <c r="G64" s="21"/>
      <c r="H64" s="21"/>
      <c r="I64" s="21"/>
      <c r="J64" s="21"/>
      <c r="K64" s="21"/>
      <c r="L64" s="24" t="str">
        <f>IF(OR(C64="",COUNT(F64,G64)&lt;2),"",IF(G64=0,F64,WORKDAY(F64,-G64,Holidays!$B$7:$B$66)))</f>
      </c>
      <c r="M64" s="24" t="str">
        <f>IF(OR(C64="",COUNT(L64,H64)&lt;2),"",IF(H64=0,L64,WORKDAY(L64,-H64,Holidays!$B$7:$B$66)))</f>
      </c>
      <c r="N64" s="24" t="str">
        <f>IF(OR(C64="",COUNT(M64,I64)&lt;2),"",IF(I64=0,M64,WORKDAY(M64,-I64,Holidays!$B$7:$B$66)))</f>
      </c>
      <c r="O64" s="24" t="str">
        <f>IF(OR(C64="",COUNT(N64,J64)&lt;2),"",IF(J64=0,N64,WORKDAY(N64,-J64,Holidays!$B$7:$B$66)))</f>
      </c>
      <c r="P64" s="24" t="str">
        <f>IF(OR(C64="",COUNT(O64,K64)&lt;2),"",IF(K64=0,O64,WORKDAY(O64,-K64,Holidays!$B$7:$B$66)))</f>
      </c>
      <c r="Q64" s="22"/>
      <c r="R64" s="22"/>
      <c r="S64" s="22"/>
      <c r="T64" s="22"/>
      <c r="U64" s="22"/>
      <c r="V64" s="22"/>
      <c r="W64" s="22"/>
      <c r="X64" s="25" t="str">
        <f t="shared" si="2"/>
      </c>
      <c r="Y64" s="24" t="str">
        <f t="shared" si="3"/>
      </c>
      <c r="Z64" s="25" t="str">
        <f>IF(X64="","",IF(OR(X64="Cancelled",X64="Complete",X64="Complete inputs"),X64,IF(X64="Resolve inspection","Inspection failed",IF(Y64&lt;Calendar!$H$6,"Overdue",IF(Y64=Calendar!$H$6,"Due today",IF(Y64&lt;=Calendar!$H$6+7,"Due within 7 days","Planned"))))))</f>
      </c>
      <c r="AA64" s="25" t="str">
        <f>IF(C64="","",IF(AC64="Cancelled","Cancelled",IF(COUNT(L64)=0,"Complete inputs",IF(COUNT(U64)=1,IF(U64&gt;L64,"Received late","Received"),IF(AND(COUNT(W64)=1,W64&lt;Calendar!$H$6),"Supplier overdue",IF(L64&lt;Calendar!$H$6,"Required date missed",IF(COUNT(W64)=0,"Awaiting confirmation",IF(W64&gt;L64,"Promise after need","Promise fits plan"))))))))</f>
      </c>
      <c r="AB64" s="21"/>
      <c r="AC64" s="21"/>
      <c r="AD64" s="23"/>
      <c r="AE64" s="96"/>
    </row>
    <row r="65" ht="36" customHeight="1">
      <c r="A65" s="12"/>
      <c r="B65" s="16"/>
      <c r="C65" s="17"/>
      <c r="D65" s="17"/>
      <c r="E65" s="17"/>
      <c r="F65" s="18"/>
      <c r="G65" s="17"/>
      <c r="H65" s="17"/>
      <c r="I65" s="17"/>
      <c r="J65" s="17"/>
      <c r="K65" s="17"/>
      <c r="L65" s="24" t="str">
        <f>IF(OR(C65="",COUNT(F65,G65)&lt;2),"",IF(G65=0,F65,WORKDAY(F65,-G65,Holidays!$B$7:$B$66)))</f>
      </c>
      <c r="M65" s="24" t="str">
        <f>IF(OR(C65="",COUNT(L65,H65)&lt;2),"",IF(H65=0,L65,WORKDAY(L65,-H65,Holidays!$B$7:$B$66)))</f>
      </c>
      <c r="N65" s="24" t="str">
        <f>IF(OR(C65="",COUNT(M65,I65)&lt;2),"",IF(I65=0,M65,WORKDAY(M65,-I65,Holidays!$B$7:$B$66)))</f>
      </c>
      <c r="O65" s="24" t="str">
        <f>IF(OR(C65="",COUNT(N65,J65)&lt;2),"",IF(J65=0,N65,WORKDAY(N65,-J65,Holidays!$B$7:$B$66)))</f>
      </c>
      <c r="P65" s="24" t="str">
        <f>IF(OR(C65="",COUNT(O65,K65)&lt;2),"",IF(K65=0,O65,WORKDAY(O65,-K65,Holidays!$B$7:$B$66)))</f>
      </c>
      <c r="Q65" s="18"/>
      <c r="R65" s="18"/>
      <c r="S65" s="18"/>
      <c r="T65" s="18"/>
      <c r="U65" s="18"/>
      <c r="V65" s="18"/>
      <c r="W65" s="18"/>
      <c r="X65" s="25" t="str">
        <f t="shared" si="2"/>
      </c>
      <c r="Y65" s="24" t="str">
        <f t="shared" si="3"/>
      </c>
      <c r="Z65" s="25" t="str">
        <f>IF(X65="","",IF(OR(X65="Cancelled",X65="Complete",X65="Complete inputs"),X65,IF(X65="Resolve inspection","Inspection failed",IF(Y65&lt;Calendar!$H$6,"Overdue",IF(Y65=Calendar!$H$6,"Due today",IF(Y65&lt;=Calendar!$H$6+7,"Due within 7 days","Planned"))))))</f>
      </c>
      <c r="AA65" s="25" t="str">
        <f>IF(C65="","",IF(AC65="Cancelled","Cancelled",IF(COUNT(L65)=0,"Complete inputs",IF(COUNT(U65)=1,IF(U65&gt;L65,"Received late","Received"),IF(AND(COUNT(W65)=1,W65&lt;Calendar!$H$6),"Supplier overdue",IF(L65&lt;Calendar!$H$6,"Required date missed",IF(COUNT(W65)=0,"Awaiting confirmation",IF(W65&gt;L65,"Promise after need","Promise fits plan"))))))))</f>
      </c>
      <c r="AB65" s="17"/>
      <c r="AC65" s="17"/>
      <c r="AD65" s="19"/>
      <c r="AE65" s="96"/>
    </row>
    <row r="66" ht="36" customHeight="1">
      <c r="A66" s="12"/>
      <c r="B66" s="20"/>
      <c r="C66" s="21"/>
      <c r="D66" s="21"/>
      <c r="E66" s="21"/>
      <c r="F66" s="22"/>
      <c r="G66" s="21"/>
      <c r="H66" s="21"/>
      <c r="I66" s="21"/>
      <c r="J66" s="21"/>
      <c r="K66" s="21"/>
      <c r="L66" s="24" t="str">
        <f>IF(OR(C66="",COUNT(F66,G66)&lt;2),"",IF(G66=0,F66,WORKDAY(F66,-G66,Holidays!$B$7:$B$66)))</f>
      </c>
      <c r="M66" s="24" t="str">
        <f>IF(OR(C66="",COUNT(L66,H66)&lt;2),"",IF(H66=0,L66,WORKDAY(L66,-H66,Holidays!$B$7:$B$66)))</f>
      </c>
      <c r="N66" s="24" t="str">
        <f>IF(OR(C66="",COUNT(M66,I66)&lt;2),"",IF(I66=0,M66,WORKDAY(M66,-I66,Holidays!$B$7:$B$66)))</f>
      </c>
      <c r="O66" s="24" t="str">
        <f>IF(OR(C66="",COUNT(N66,J66)&lt;2),"",IF(J66=0,N66,WORKDAY(N66,-J66,Holidays!$B$7:$B$66)))</f>
      </c>
      <c r="P66" s="24" t="str">
        <f>IF(OR(C66="",COUNT(O66,K66)&lt;2),"",IF(K66=0,O66,WORKDAY(O66,-K66,Holidays!$B$7:$B$66)))</f>
      </c>
      <c r="Q66" s="22"/>
      <c r="R66" s="22"/>
      <c r="S66" s="22"/>
      <c r="T66" s="22"/>
      <c r="U66" s="22"/>
      <c r="V66" s="22"/>
      <c r="W66" s="22"/>
      <c r="X66" s="25" t="str">
        <f t="shared" si="2"/>
      </c>
      <c r="Y66" s="24" t="str">
        <f t="shared" si="3"/>
      </c>
      <c r="Z66" s="25" t="str">
        <f>IF(X66="","",IF(OR(X66="Cancelled",X66="Complete",X66="Complete inputs"),X66,IF(X66="Resolve inspection","Inspection failed",IF(Y66&lt;Calendar!$H$6,"Overdue",IF(Y66=Calendar!$H$6,"Due today",IF(Y66&lt;=Calendar!$H$6+7,"Due within 7 days","Planned"))))))</f>
      </c>
      <c r="AA66" s="25" t="str">
        <f>IF(C66="","",IF(AC66="Cancelled","Cancelled",IF(COUNT(L66)=0,"Complete inputs",IF(COUNT(U66)=1,IF(U66&gt;L66,"Received late","Received"),IF(AND(COUNT(W66)=1,W66&lt;Calendar!$H$6),"Supplier overdue",IF(L66&lt;Calendar!$H$6,"Required date missed",IF(COUNT(W66)=0,"Awaiting confirmation",IF(W66&gt;L66,"Promise after need","Promise fits plan"))))))))</f>
      </c>
      <c r="AB66" s="21"/>
      <c r="AC66" s="21"/>
      <c r="AD66" s="23"/>
      <c r="AE66" s="96"/>
    </row>
    <row r="67" ht="36" customHeight="1">
      <c r="A67" s="12"/>
      <c r="B67" s="16"/>
      <c r="C67" s="17"/>
      <c r="D67" s="17"/>
      <c r="E67" s="17"/>
      <c r="F67" s="18"/>
      <c r="G67" s="17"/>
      <c r="H67" s="17"/>
      <c r="I67" s="17"/>
      <c r="J67" s="17"/>
      <c r="K67" s="17"/>
      <c r="L67" s="24" t="str">
        <f>IF(OR(C67="",COUNT(F67,G67)&lt;2),"",IF(G67=0,F67,WORKDAY(F67,-G67,Holidays!$B$7:$B$66)))</f>
      </c>
      <c r="M67" s="24" t="str">
        <f>IF(OR(C67="",COUNT(L67,H67)&lt;2),"",IF(H67=0,L67,WORKDAY(L67,-H67,Holidays!$B$7:$B$66)))</f>
      </c>
      <c r="N67" s="24" t="str">
        <f>IF(OR(C67="",COUNT(M67,I67)&lt;2),"",IF(I67=0,M67,WORKDAY(M67,-I67,Holidays!$B$7:$B$66)))</f>
      </c>
      <c r="O67" s="24" t="str">
        <f>IF(OR(C67="",COUNT(N67,J67)&lt;2),"",IF(J67=0,N67,WORKDAY(N67,-J67,Holidays!$B$7:$B$66)))</f>
      </c>
      <c r="P67" s="24" t="str">
        <f>IF(OR(C67="",COUNT(O67,K67)&lt;2),"",IF(K67=0,O67,WORKDAY(O67,-K67,Holidays!$B$7:$B$66)))</f>
      </c>
      <c r="Q67" s="18"/>
      <c r="R67" s="18"/>
      <c r="S67" s="18"/>
      <c r="T67" s="18"/>
      <c r="U67" s="18"/>
      <c r="V67" s="18"/>
      <c r="W67" s="18"/>
      <c r="X67" s="25" t="str">
        <f t="shared" si="2"/>
      </c>
      <c r="Y67" s="24" t="str">
        <f t="shared" si="3"/>
      </c>
      <c r="Z67" s="25" t="str">
        <f>IF(X67="","",IF(OR(X67="Cancelled",X67="Complete",X67="Complete inputs"),X67,IF(X67="Resolve inspection","Inspection failed",IF(Y67&lt;Calendar!$H$6,"Overdue",IF(Y67=Calendar!$H$6,"Due today",IF(Y67&lt;=Calendar!$H$6+7,"Due within 7 days","Planned"))))))</f>
      </c>
      <c r="AA67" s="25" t="str">
        <f>IF(C67="","",IF(AC67="Cancelled","Cancelled",IF(COUNT(L67)=0,"Complete inputs",IF(COUNT(U67)=1,IF(U67&gt;L67,"Received late","Received"),IF(AND(COUNT(W67)=1,W67&lt;Calendar!$H$6),"Supplier overdue",IF(L67&lt;Calendar!$H$6,"Required date missed",IF(COUNT(W67)=0,"Awaiting confirmation",IF(W67&gt;L67,"Promise after need","Promise fits plan"))))))))</f>
      </c>
      <c r="AB67" s="17"/>
      <c r="AC67" s="17"/>
      <c r="AD67" s="19"/>
      <c r="AE67" s="96"/>
    </row>
    <row r="68" ht="36" customHeight="1">
      <c r="A68" s="12"/>
      <c r="B68" s="20"/>
      <c r="C68" s="21"/>
      <c r="D68" s="21"/>
      <c r="E68" s="21"/>
      <c r="F68" s="22"/>
      <c r="G68" s="21"/>
      <c r="H68" s="21"/>
      <c r="I68" s="21"/>
      <c r="J68" s="21"/>
      <c r="K68" s="21"/>
      <c r="L68" s="24" t="str">
        <f>IF(OR(C68="",COUNT(F68,G68)&lt;2),"",IF(G68=0,F68,WORKDAY(F68,-G68,Holidays!$B$7:$B$66)))</f>
      </c>
      <c r="M68" s="24" t="str">
        <f>IF(OR(C68="",COUNT(L68,H68)&lt;2),"",IF(H68=0,L68,WORKDAY(L68,-H68,Holidays!$B$7:$B$66)))</f>
      </c>
      <c r="N68" s="24" t="str">
        <f>IF(OR(C68="",COUNT(M68,I68)&lt;2),"",IF(I68=0,M68,WORKDAY(M68,-I68,Holidays!$B$7:$B$66)))</f>
      </c>
      <c r="O68" s="24" t="str">
        <f>IF(OR(C68="",COUNT(N68,J68)&lt;2),"",IF(J68=0,N68,WORKDAY(N68,-J68,Holidays!$B$7:$B$66)))</f>
      </c>
      <c r="P68" s="24" t="str">
        <f>IF(OR(C68="",COUNT(O68,K68)&lt;2),"",IF(K68=0,O68,WORKDAY(O68,-K68,Holidays!$B$7:$B$66)))</f>
      </c>
      <c r="Q68" s="22"/>
      <c r="R68" s="22"/>
      <c r="S68" s="22"/>
      <c r="T68" s="22"/>
      <c r="U68" s="22"/>
      <c r="V68" s="22"/>
      <c r="W68" s="22"/>
      <c r="X68" s="25" t="str">
        <f t="shared" si="2"/>
      </c>
      <c r="Y68" s="24" t="str">
        <f t="shared" si="3"/>
      </c>
      <c r="Z68" s="25" t="str">
        <f>IF(X68="","",IF(OR(X68="Cancelled",X68="Complete",X68="Complete inputs"),X68,IF(X68="Resolve inspection","Inspection failed",IF(Y68&lt;Calendar!$H$6,"Overdue",IF(Y68=Calendar!$H$6,"Due today",IF(Y68&lt;=Calendar!$H$6+7,"Due within 7 days","Planned"))))))</f>
      </c>
      <c r="AA68" s="25" t="str">
        <f>IF(C68="","",IF(AC68="Cancelled","Cancelled",IF(COUNT(L68)=0,"Complete inputs",IF(COUNT(U68)=1,IF(U68&gt;L68,"Received late","Received"),IF(AND(COUNT(W68)=1,W68&lt;Calendar!$H$6),"Supplier overdue",IF(L68&lt;Calendar!$H$6,"Required date missed",IF(COUNT(W68)=0,"Awaiting confirmation",IF(W68&gt;L68,"Promise after need","Promise fits plan"))))))))</f>
      </c>
      <c r="AB68" s="21"/>
      <c r="AC68" s="21"/>
      <c r="AD68" s="23"/>
      <c r="AE68" s="96"/>
    </row>
  </sheetData>
  <mergeCells>
    <mergeCell ref="B5:C5"/>
    <mergeCell ref="E5:F5"/>
    <mergeCell ref="H5:I5"/>
    <mergeCell ref="K5:L5"/>
    <mergeCell ref="B7:E7"/>
    <mergeCell ref="F7:K7"/>
    <mergeCell ref="L7:P7"/>
    <mergeCell ref="Q7:W7"/>
    <mergeCell ref="X7:AD7"/>
  </mergeCells>
  <conditionalFormatting sqref="Z9:AA68">
    <cfRule type="containsText" dxfId="1" priority="1" operator="containsText" text="Overdue"/>
  </conditionalFormatting>
  <dataValidations count="3">
    <dataValidation type="whole" sqref="G9:K68">
      <formula1>0</formula1>
      <formula2>520</formula2>
    </dataValidation>
    <dataValidation type="list" sqref="AB9:AB68">
      <formula1>"Pending,Passed,Failed,Not required"</formula1>
    </dataValidation>
    <dataValidation type="list" sqref="AC9:AC68">
      <formula1>"Active,On hold,Cancelled"</formula1>
    </dataValidation>
  </dataValidations>
  <pageMargins left="0.7" right="0.7" top="0.75" bottom="0.75" header="0.3" footer="0.3"/>
  <tableParts count="1">
    <tablePart ns1:id="R76adeabeb3e940e3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Pr>
    <tabColor rgb="FFD8E3F1"/>
  </sheetPr>
  <sheetViews>
    <sheetView showGridLines="0" workbookViewId="0">
      <pane xSplit="3" ySplit="8" topLeftCell="D9" activePane="bottomRight" state="frozen"/>
    </sheetView>
  </sheetViews>
  <sheetFormatPr defaultRowHeight="14"/>
  <cols>
    <col min="1" max="1" width="3" customWidth="1"/>
    <col min="2" max="4" width="20" customWidth="1"/>
    <col min="5" max="5" width="35" customWidth="1"/>
    <col min="6" max="10" width="20" customWidth="1"/>
    <col min="11" max="11" width="38" customWidth="1"/>
    <col min="12" max="12" width="20" customWidth="1"/>
    <col min="13" max="15" width="24" customWidth="1"/>
    <col min="16" max="16" width="3" hidden="0" customWidth="1"/>
  </cols>
  <sheetData>
    <row r="1" ht="24" customHeight="1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96"/>
    </row>
    <row r="2" ht="38" customHeight="1">
      <c r="A2" s="12"/>
      <c r="B2" s="26" t="s">
        <v>77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96"/>
    </row>
    <row r="3" ht="24" customHeight="1">
      <c r="A3" s="12"/>
      <c r="B3" s="13" t="s">
        <v>78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96"/>
    </row>
    <row r="4" ht="24" customHeight="1">
      <c r="A4" s="12"/>
      <c r="B4" s="13" t="s">
        <v>79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96"/>
    </row>
    <row r="5" ht="38" customHeight="1">
      <c r="A5" s="12"/>
      <c r="B5" s="33" t="str">
        <f>"Total commitments: "&amp;(COUNTIF(E9:E128,"&lt;&gt;"))</f>
        <v>Total commitments: 3</v>
      </c>
      <c r="C5" s="34"/>
      <c r="D5" s="13"/>
      <c r="E5" s="33" t="str">
        <f ca="1">"Completed: "&amp;(COUNTIF(M9:M128,"Completed")+COUNTIF(M9:M128,"Completed late"))</f>
        <v>Completed: 1</v>
      </c>
      <c r="F5" s="34"/>
      <c r="G5" s="13"/>
      <c r="H5" s="33" t="str">
        <f ca="1">"Overdue: "&amp;(COUNTIF(M9:M128,"Overdue"))</f>
        <v>Overdue: 1</v>
      </c>
      <c r="I5" s="34"/>
      <c r="J5" s="13"/>
      <c r="K5" s="33" t="str">
        <f ca="1">"Due within 7 days: "&amp;(COUNTIF(M9:M128,"Due within 7 days")+COUNTIF(M9:M128,"Due today"))</f>
        <v>Due within 7 days: 0</v>
      </c>
      <c r="L5" s="34"/>
      <c r="M5" s="13"/>
      <c r="N5" s="13"/>
      <c r="O5" s="13"/>
      <c r="P5" s="96"/>
    </row>
    <row r="6" ht="9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3"/>
      <c r="L6" s="13"/>
      <c r="M6" s="13"/>
      <c r="N6" s="13"/>
      <c r="O6" s="13"/>
      <c r="P6" s="96"/>
    </row>
    <row r="7" ht="30" customHeight="1">
      <c r="A7" s="12"/>
      <c r="B7" s="29" t="s">
        <v>80</v>
      </c>
      <c r="C7" s="29" t="s">
        <v>80</v>
      </c>
      <c r="D7" s="29" t="s">
        <v>80</v>
      </c>
      <c r="E7" s="29" t="s">
        <v>80</v>
      </c>
      <c r="F7" s="29" t="s">
        <v>80</v>
      </c>
      <c r="G7" s="30" t="s">
        <v>81</v>
      </c>
      <c r="H7" s="30" t="s">
        <v>81</v>
      </c>
      <c r="I7" s="31" t="s">
        <v>82</v>
      </c>
      <c r="J7" s="31" t="s">
        <v>82</v>
      </c>
      <c r="K7" s="31" t="s">
        <v>82</v>
      </c>
      <c r="L7" s="32" t="s">
        <v>83</v>
      </c>
      <c r="M7" s="32" t="s">
        <v>83</v>
      </c>
      <c r="N7" s="32" t="s">
        <v>83</v>
      </c>
      <c r="O7" s="32" t="s">
        <v>83</v>
      </c>
      <c r="P7" s="96"/>
    </row>
    <row r="8" ht="58" customHeight="1">
      <c r="A8" s="12"/>
      <c r="B8" s="15" t="s">
        <v>84</v>
      </c>
      <c r="C8" s="15" t="s">
        <v>33</v>
      </c>
      <c r="D8" s="15" t="s">
        <v>35</v>
      </c>
      <c r="E8" s="15" t="s">
        <v>85</v>
      </c>
      <c r="F8" s="15" t="s">
        <v>86</v>
      </c>
      <c r="G8" s="15" t="s">
        <v>87</v>
      </c>
      <c r="H8" s="15" t="s">
        <v>88</v>
      </c>
      <c r="I8" s="15" t="s">
        <v>89</v>
      </c>
      <c r="J8" s="15" t="s">
        <v>90</v>
      </c>
      <c r="K8" s="15" t="s">
        <v>91</v>
      </c>
      <c r="L8" s="15" t="s">
        <v>92</v>
      </c>
      <c r="M8" s="15" t="s">
        <v>93</v>
      </c>
      <c r="N8" s="15" t="s">
        <v>94</v>
      </c>
      <c r="O8" s="15" t="s">
        <v>95</v>
      </c>
      <c r="P8" s="96"/>
    </row>
    <row r="9" ht="36" customHeight="1">
      <c r="A9" s="12"/>
      <c r="B9" s="16" t="s">
        <v>96</v>
      </c>
      <c r="C9" s="17" t="s">
        <v>62</v>
      </c>
      <c r="D9" s="17" t="s">
        <v>64</v>
      </c>
      <c r="E9" s="17" t="s">
        <v>97</v>
      </c>
      <c r="F9" s="17" t="s">
        <v>65</v>
      </c>
      <c r="G9" s="18">
        <v>46309</v>
      </c>
      <c r="H9" s="18"/>
      <c r="I9" s="18"/>
      <c r="J9" s="17" t="s">
        <v>98</v>
      </c>
      <c r="K9" s="17" t="s">
        <v>99</v>
      </c>
      <c r="L9" s="24" t="n">
        <f t="shared" ref="L9:L40" si="0">IF(E9="","",IF(COUNT(H9)=1,H9,IF(COUNT(G9)=1,G9,"")))</f>
        <v>46309</v>
      </c>
      <c r="M9" s="25" t="str">
        <f ca="1">IF(E9="","",IF(J9="Cancelled","Cancelled",IF(OR(C9="",D9="",F9="",COUNT(L9)=0),"Complete inputs",IF(COUNT(I9)=1,IF(I9&gt;L9,"Completed late","Completed"),IF(L9&lt;Calendar!$H$6,"Overdue",IF(L9=Calendar!$H$6,"Due today",IF(L9&lt;=Calendar!$H$6+7,"Due within 7 days","Planned")))))))</f>
        <v>Overdue</v>
      </c>
      <c r="N9" s="25" t="n">
        <f ca="1">IF(OR(E9="",COUNT(L9)=0),"",IF(OR(J9="Cancelled",COUNT(I9)=1),0,MAX(0,Calendar!$H$6-L9)))</f>
        <v>5</v>
      </c>
      <c r="O9" s="27" t="str">
        <f ca="1">IF(E9="","",IF(J9="Cancelled","Cancelled",IF(COUNT(G9)=0,"Add original date",IF(COUNT(I9)=1,IF(I9&gt;G9,"Completed after original","Original met"),IF(G9&lt;Calendar!$H$6,"Original missed",IF(AND(COUNT(H9)=1,H9&gt;G9),"Revised later","Original open"))))))</f>
        <v>Original missed</v>
      </c>
      <c r="P9" s="96"/>
    </row>
    <row r="10" ht="36" customHeight="1">
      <c r="A10" s="12"/>
      <c r="B10" s="20" t="s">
        <v>100</v>
      </c>
      <c r="C10" s="21" t="s">
        <v>68</v>
      </c>
      <c r="D10" s="21" t="s">
        <v>70</v>
      </c>
      <c r="E10" s="21" t="s">
        <v>101</v>
      </c>
      <c r="F10" s="21" t="s">
        <v>71</v>
      </c>
      <c r="G10" s="22">
        <v>46318</v>
      </c>
      <c r="H10" s="22">
        <v>46327</v>
      </c>
      <c r="I10" s="22"/>
      <c r="J10" s="21" t="s">
        <v>102</v>
      </c>
      <c r="K10" s="21" t="s">
        <v>103</v>
      </c>
      <c r="L10" s="24">
        <f t="shared" si="0"/>
        <v>46327</v>
      </c>
      <c r="M10" s="25" t="str">
        <f ca="1">IF(E10="","",IF(J10="Cancelled","Cancelled",IF(OR(C10="",D10="",F10="",COUNT(L10)=0),"Complete inputs",IF(COUNT(I10)=1,IF(I10&gt;L10,"Completed late","Completed"),IF(L10&lt;Calendar!$H$6,"Overdue",IF(L10=Calendar!$H$6,"Due today",IF(L10&lt;=Calendar!$H$6+7,"Due within 7 days","Planned")))))))</f>
        <v>Planned</v>
      </c>
      <c r="N10" s="25" t="n">
        <f ca="1">IF(OR(E10="",COUNT(L10)=0),"",IF(OR(J10="Cancelled",COUNT(I10)=1),0,MAX(0,Calendar!$H$6-L10)))</f>
        <v>0</v>
      </c>
      <c r="O10" s="27" t="str">
        <f ca="1">IF(E10="","",IF(J10="Cancelled","Cancelled",IF(COUNT(G10)=0,"Add original date",IF(COUNT(I10)=1,IF(I10&gt;G10,"Completed after original","Original met"),IF(G10&lt;Calendar!$H$6,"Original missed",IF(AND(COUNT(H10)=1,H10&gt;G10),"Revised later","Original open"))))))</f>
        <v>Revised later</v>
      </c>
      <c r="P10" s="96"/>
    </row>
    <row r="11" ht="36" customHeight="1">
      <c r="A11" s="12"/>
      <c r="B11" s="16" t="s">
        <v>104</v>
      </c>
      <c r="C11" s="17" t="s">
        <v>72</v>
      </c>
      <c r="D11" s="17" t="s">
        <v>74</v>
      </c>
      <c r="E11" s="17" t="s">
        <v>105</v>
      </c>
      <c r="F11" s="17" t="s">
        <v>75</v>
      </c>
      <c r="G11" s="18">
        <v>46305</v>
      </c>
      <c r="H11" s="18"/>
      <c r="I11" s="18">
        <v>46306</v>
      </c>
      <c r="J11" s="17" t="s">
        <v>98</v>
      </c>
      <c r="K11" s="17" t="s">
        <v>106</v>
      </c>
      <c r="L11" s="24">
        <f t="shared" si="0"/>
        <v>46305</v>
      </c>
      <c r="M11" s="25" t="str">
        <f>IF(E11="","",IF(J11="Cancelled","Cancelled",IF(OR(C11="",D11="",F11="",COUNT(L11)=0),"Complete inputs",IF(COUNT(I11)=1,IF(I11&gt;L11,"Completed late","Completed"),IF(L11&lt;Calendar!$H$6,"Overdue",IF(L11=Calendar!$H$6,"Due today",IF(L11&lt;=Calendar!$H$6+7,"Due within 7 days","Planned")))))))</f>
        <v>Completed late</v>
      </c>
      <c r="N11" s="25" t="n">
        <f>IF(OR(E11="",COUNT(L11)=0),"",IF(OR(J11="Cancelled",COUNT(I11)=1),0,MAX(0,Calendar!$H$6-L11)))</f>
        <v>0</v>
      </c>
      <c r="O11" s="27" t="str">
        <f>IF(E11="","",IF(J11="Cancelled","Cancelled",IF(COUNT(G11)=0,"Add original date",IF(COUNT(I11)=1,IF(I11&gt;G11,"Completed after original","Original met"),IF(G11&lt;Calendar!$H$6,"Original missed",IF(AND(COUNT(H11)=1,H11&gt;G11),"Revised later","Original open"))))))</f>
        <v>Completed after original</v>
      </c>
      <c r="P11" s="96"/>
    </row>
    <row r="12" ht="36" customHeight="1">
      <c r="A12" s="12"/>
      <c r="B12" s="20"/>
      <c r="C12" s="21"/>
      <c r="D12" s="21"/>
      <c r="E12" s="21"/>
      <c r="F12" s="21"/>
      <c r="G12" s="22"/>
      <c r="H12" s="22"/>
      <c r="I12" s="22"/>
      <c r="J12" s="21"/>
      <c r="K12" s="21"/>
      <c r="L12" s="24" t="str">
        <f t="shared" si="0"/>
      </c>
      <c r="M12" s="25" t="str">
        <f>IF(E12="","",IF(J12="Cancelled","Cancelled",IF(OR(C12="",D12="",F12="",COUNT(L12)=0),"Complete inputs",IF(COUNT(I12)=1,IF(I12&gt;L12,"Completed late","Completed"),IF(L12&lt;Calendar!$H$6,"Overdue",IF(L12=Calendar!$H$6,"Due today",IF(L12&lt;=Calendar!$H$6+7,"Due within 7 days","Planned")))))))</f>
      </c>
      <c r="N12" s="25" t="str">
        <f>IF(OR(E12="",COUNT(L12)=0),"",IF(OR(J12="Cancelled",COUNT(I12)=1),0,MAX(0,Calendar!$H$6-L12)))</f>
      </c>
      <c r="O12" s="27" t="str">
        <f>IF(E12="","",IF(J12="Cancelled","Cancelled",IF(COUNT(G12)=0,"Add original date",IF(COUNT(I12)=1,IF(I12&gt;G12,"Completed after original","Original met"),IF(G12&lt;Calendar!$H$6,"Original missed",IF(AND(COUNT(H12)=1,H12&gt;G12),"Revised later","Original open"))))))</f>
      </c>
      <c r="P12" s="96"/>
    </row>
    <row r="13" ht="36" customHeight="1">
      <c r="A13" s="12"/>
      <c r="B13" s="16"/>
      <c r="C13" s="17"/>
      <c r="D13" s="17"/>
      <c r="E13" s="17"/>
      <c r="F13" s="17"/>
      <c r="G13" s="18"/>
      <c r="H13" s="18"/>
      <c r="I13" s="18"/>
      <c r="J13" s="17"/>
      <c r="K13" s="17"/>
      <c r="L13" s="24" t="str">
        <f t="shared" si="0"/>
      </c>
      <c r="M13" s="25" t="str">
        <f>IF(E13="","",IF(J13="Cancelled","Cancelled",IF(OR(C13="",D13="",F13="",COUNT(L13)=0),"Complete inputs",IF(COUNT(I13)=1,IF(I13&gt;L13,"Completed late","Completed"),IF(L13&lt;Calendar!$H$6,"Overdue",IF(L13=Calendar!$H$6,"Due today",IF(L13&lt;=Calendar!$H$6+7,"Due within 7 days","Planned")))))))</f>
      </c>
      <c r="N13" s="25" t="str">
        <f>IF(OR(E13="",COUNT(L13)=0),"",IF(OR(J13="Cancelled",COUNT(I13)=1),0,MAX(0,Calendar!$H$6-L13)))</f>
      </c>
      <c r="O13" s="27" t="str">
        <f>IF(E13="","",IF(J13="Cancelled","Cancelled",IF(COUNT(G13)=0,"Add original date",IF(COUNT(I13)=1,IF(I13&gt;G13,"Completed after original","Original met"),IF(G13&lt;Calendar!$H$6,"Original missed",IF(AND(COUNT(H13)=1,H13&gt;G13),"Revised later","Original open"))))))</f>
      </c>
      <c r="P13" s="96"/>
    </row>
    <row r="14" ht="36" customHeight="1">
      <c r="A14" s="12"/>
      <c r="B14" s="20"/>
      <c r="C14" s="21"/>
      <c r="D14" s="21"/>
      <c r="E14" s="21"/>
      <c r="F14" s="21"/>
      <c r="G14" s="22"/>
      <c r="H14" s="22"/>
      <c r="I14" s="22"/>
      <c r="J14" s="21"/>
      <c r="K14" s="21"/>
      <c r="L14" s="24" t="str">
        <f t="shared" si="0"/>
      </c>
      <c r="M14" s="25" t="str">
        <f>IF(E14="","",IF(J14="Cancelled","Cancelled",IF(OR(C14="",D14="",F14="",COUNT(L14)=0),"Complete inputs",IF(COUNT(I14)=1,IF(I14&gt;L14,"Completed late","Completed"),IF(L14&lt;Calendar!$H$6,"Overdue",IF(L14=Calendar!$H$6,"Due today",IF(L14&lt;=Calendar!$H$6+7,"Due within 7 days","Planned")))))))</f>
      </c>
      <c r="N14" s="25" t="str">
        <f>IF(OR(E14="",COUNT(L14)=0),"",IF(OR(J14="Cancelled",COUNT(I14)=1),0,MAX(0,Calendar!$H$6-L14)))</f>
      </c>
      <c r="O14" s="27" t="str">
        <f>IF(E14="","",IF(J14="Cancelled","Cancelled",IF(COUNT(G14)=0,"Add original date",IF(COUNT(I14)=1,IF(I14&gt;G14,"Completed after original","Original met"),IF(G14&lt;Calendar!$H$6,"Original missed",IF(AND(COUNT(H14)=1,H14&gt;G14),"Revised later","Original open"))))))</f>
      </c>
      <c r="P14" s="96"/>
    </row>
    <row r="15" ht="36" customHeight="1">
      <c r="A15" s="12"/>
      <c r="B15" s="16"/>
      <c r="C15" s="17"/>
      <c r="D15" s="17"/>
      <c r="E15" s="17"/>
      <c r="F15" s="17"/>
      <c r="G15" s="18"/>
      <c r="H15" s="18"/>
      <c r="I15" s="18"/>
      <c r="J15" s="17"/>
      <c r="K15" s="17"/>
      <c r="L15" s="24" t="str">
        <f t="shared" si="0"/>
      </c>
      <c r="M15" s="25" t="str">
        <f>IF(E15="","",IF(J15="Cancelled","Cancelled",IF(OR(C15="",D15="",F15="",COUNT(L15)=0),"Complete inputs",IF(COUNT(I15)=1,IF(I15&gt;L15,"Completed late","Completed"),IF(L15&lt;Calendar!$H$6,"Overdue",IF(L15=Calendar!$H$6,"Due today",IF(L15&lt;=Calendar!$H$6+7,"Due within 7 days","Planned")))))))</f>
      </c>
      <c r="N15" s="25" t="str">
        <f>IF(OR(E15="",COUNT(L15)=0),"",IF(OR(J15="Cancelled",COUNT(I15)=1),0,MAX(0,Calendar!$H$6-L15)))</f>
      </c>
      <c r="O15" s="27" t="str">
        <f>IF(E15="","",IF(J15="Cancelled","Cancelled",IF(COUNT(G15)=0,"Add original date",IF(COUNT(I15)=1,IF(I15&gt;G15,"Completed after original","Original met"),IF(G15&lt;Calendar!$H$6,"Original missed",IF(AND(COUNT(H15)=1,H15&gt;G15),"Revised later","Original open"))))))</f>
      </c>
      <c r="P15" s="96"/>
    </row>
    <row r="16" ht="36" customHeight="1">
      <c r="A16" s="12"/>
      <c r="B16" s="20"/>
      <c r="C16" s="21"/>
      <c r="D16" s="21"/>
      <c r="E16" s="21"/>
      <c r="F16" s="21"/>
      <c r="G16" s="22"/>
      <c r="H16" s="22"/>
      <c r="I16" s="22"/>
      <c r="J16" s="21"/>
      <c r="K16" s="21"/>
      <c r="L16" s="24" t="str">
        <f t="shared" si="0"/>
      </c>
      <c r="M16" s="25" t="str">
        <f>IF(E16="","",IF(J16="Cancelled","Cancelled",IF(OR(C16="",D16="",F16="",COUNT(L16)=0),"Complete inputs",IF(COUNT(I16)=1,IF(I16&gt;L16,"Completed late","Completed"),IF(L16&lt;Calendar!$H$6,"Overdue",IF(L16=Calendar!$H$6,"Due today",IF(L16&lt;=Calendar!$H$6+7,"Due within 7 days","Planned")))))))</f>
      </c>
      <c r="N16" s="25" t="str">
        <f>IF(OR(E16="",COUNT(L16)=0),"",IF(OR(J16="Cancelled",COUNT(I16)=1),0,MAX(0,Calendar!$H$6-L16)))</f>
      </c>
      <c r="O16" s="27" t="str">
        <f>IF(E16="","",IF(J16="Cancelled","Cancelled",IF(COUNT(G16)=0,"Add original date",IF(COUNT(I16)=1,IF(I16&gt;G16,"Completed after original","Original met"),IF(G16&lt;Calendar!$H$6,"Original missed",IF(AND(COUNT(H16)=1,H16&gt;G16),"Revised later","Original open"))))))</f>
      </c>
      <c r="P16" s="96"/>
    </row>
    <row r="17" ht="36" customHeight="1">
      <c r="A17" s="12"/>
      <c r="B17" s="16"/>
      <c r="C17" s="17"/>
      <c r="D17" s="17"/>
      <c r="E17" s="17"/>
      <c r="F17" s="17"/>
      <c r="G17" s="18"/>
      <c r="H17" s="18"/>
      <c r="I17" s="18"/>
      <c r="J17" s="17"/>
      <c r="K17" s="17"/>
      <c r="L17" s="24" t="str">
        <f t="shared" si="0"/>
      </c>
      <c r="M17" s="25" t="str">
        <f>IF(E17="","",IF(J17="Cancelled","Cancelled",IF(OR(C17="",D17="",F17="",COUNT(L17)=0),"Complete inputs",IF(COUNT(I17)=1,IF(I17&gt;L17,"Completed late","Completed"),IF(L17&lt;Calendar!$H$6,"Overdue",IF(L17=Calendar!$H$6,"Due today",IF(L17&lt;=Calendar!$H$6+7,"Due within 7 days","Planned")))))))</f>
      </c>
      <c r="N17" s="25" t="str">
        <f>IF(OR(E17="",COUNT(L17)=0),"",IF(OR(J17="Cancelled",COUNT(I17)=1),0,MAX(0,Calendar!$H$6-L17)))</f>
      </c>
      <c r="O17" s="27" t="str">
        <f>IF(E17="","",IF(J17="Cancelled","Cancelled",IF(COUNT(G17)=0,"Add original date",IF(COUNT(I17)=1,IF(I17&gt;G17,"Completed after original","Original met"),IF(G17&lt;Calendar!$H$6,"Original missed",IF(AND(COUNT(H17)=1,H17&gt;G17),"Revised later","Original open"))))))</f>
      </c>
      <c r="P17" s="96"/>
    </row>
    <row r="18" ht="36" customHeight="1">
      <c r="A18" s="12"/>
      <c r="B18" s="20"/>
      <c r="C18" s="21"/>
      <c r="D18" s="21"/>
      <c r="E18" s="21"/>
      <c r="F18" s="21"/>
      <c r="G18" s="22"/>
      <c r="H18" s="22"/>
      <c r="I18" s="22"/>
      <c r="J18" s="21"/>
      <c r="K18" s="21"/>
      <c r="L18" s="24" t="str">
        <f t="shared" si="0"/>
      </c>
      <c r="M18" s="25" t="str">
        <f>IF(E18="","",IF(J18="Cancelled","Cancelled",IF(OR(C18="",D18="",F18="",COUNT(L18)=0),"Complete inputs",IF(COUNT(I18)=1,IF(I18&gt;L18,"Completed late","Completed"),IF(L18&lt;Calendar!$H$6,"Overdue",IF(L18=Calendar!$H$6,"Due today",IF(L18&lt;=Calendar!$H$6+7,"Due within 7 days","Planned")))))))</f>
      </c>
      <c r="N18" s="25" t="str">
        <f>IF(OR(E18="",COUNT(L18)=0),"",IF(OR(J18="Cancelled",COUNT(I18)=1),0,MAX(0,Calendar!$H$6-L18)))</f>
      </c>
      <c r="O18" s="27" t="str">
        <f>IF(E18="","",IF(J18="Cancelled","Cancelled",IF(COUNT(G18)=0,"Add original date",IF(COUNT(I18)=1,IF(I18&gt;G18,"Completed after original","Original met"),IF(G18&lt;Calendar!$H$6,"Original missed",IF(AND(COUNT(H18)=1,H18&gt;G18),"Revised later","Original open"))))))</f>
      </c>
      <c r="P18" s="96"/>
    </row>
    <row r="19" ht="36" customHeight="1">
      <c r="A19" s="12"/>
      <c r="B19" s="16"/>
      <c r="C19" s="17"/>
      <c r="D19" s="17"/>
      <c r="E19" s="17"/>
      <c r="F19" s="17"/>
      <c r="G19" s="18"/>
      <c r="H19" s="18"/>
      <c r="I19" s="18"/>
      <c r="J19" s="17"/>
      <c r="K19" s="17"/>
      <c r="L19" s="24" t="str">
        <f t="shared" si="0"/>
      </c>
      <c r="M19" s="25" t="str">
        <f>IF(E19="","",IF(J19="Cancelled","Cancelled",IF(OR(C19="",D19="",F19="",COUNT(L19)=0),"Complete inputs",IF(COUNT(I19)=1,IF(I19&gt;L19,"Completed late","Completed"),IF(L19&lt;Calendar!$H$6,"Overdue",IF(L19=Calendar!$H$6,"Due today",IF(L19&lt;=Calendar!$H$6+7,"Due within 7 days","Planned")))))))</f>
      </c>
      <c r="N19" s="25" t="str">
        <f>IF(OR(E19="",COUNT(L19)=0),"",IF(OR(J19="Cancelled",COUNT(I19)=1),0,MAX(0,Calendar!$H$6-L19)))</f>
      </c>
      <c r="O19" s="27" t="str">
        <f>IF(E19="","",IF(J19="Cancelled","Cancelled",IF(COUNT(G19)=0,"Add original date",IF(COUNT(I19)=1,IF(I19&gt;G19,"Completed after original","Original met"),IF(G19&lt;Calendar!$H$6,"Original missed",IF(AND(COUNT(H19)=1,H19&gt;G19),"Revised later","Original open"))))))</f>
      </c>
      <c r="P19" s="96"/>
    </row>
    <row r="20" ht="36" customHeight="1">
      <c r="A20" s="12"/>
      <c r="B20" s="20"/>
      <c r="C20" s="21"/>
      <c r="D20" s="21"/>
      <c r="E20" s="21"/>
      <c r="F20" s="21"/>
      <c r="G20" s="22"/>
      <c r="H20" s="22"/>
      <c r="I20" s="22"/>
      <c r="J20" s="21"/>
      <c r="K20" s="21"/>
      <c r="L20" s="24" t="str">
        <f t="shared" si="0"/>
      </c>
      <c r="M20" s="25" t="str">
        <f>IF(E20="","",IF(J20="Cancelled","Cancelled",IF(OR(C20="",D20="",F20="",COUNT(L20)=0),"Complete inputs",IF(COUNT(I20)=1,IF(I20&gt;L20,"Completed late","Completed"),IF(L20&lt;Calendar!$H$6,"Overdue",IF(L20=Calendar!$H$6,"Due today",IF(L20&lt;=Calendar!$H$6+7,"Due within 7 days","Planned")))))))</f>
      </c>
      <c r="N20" s="25" t="str">
        <f>IF(OR(E20="",COUNT(L20)=0),"",IF(OR(J20="Cancelled",COUNT(I20)=1),0,MAX(0,Calendar!$H$6-L20)))</f>
      </c>
      <c r="O20" s="27" t="str">
        <f>IF(E20="","",IF(J20="Cancelled","Cancelled",IF(COUNT(G20)=0,"Add original date",IF(COUNT(I20)=1,IF(I20&gt;G20,"Completed after original","Original met"),IF(G20&lt;Calendar!$H$6,"Original missed",IF(AND(COUNT(H20)=1,H20&gt;G20),"Revised later","Original open"))))))</f>
      </c>
      <c r="P20" s="96"/>
    </row>
    <row r="21" ht="36" customHeight="1">
      <c r="A21" s="12"/>
      <c r="B21" s="16"/>
      <c r="C21" s="17"/>
      <c r="D21" s="17"/>
      <c r="E21" s="17"/>
      <c r="F21" s="17"/>
      <c r="G21" s="18"/>
      <c r="H21" s="18"/>
      <c r="I21" s="18"/>
      <c r="J21" s="17"/>
      <c r="K21" s="17"/>
      <c r="L21" s="24" t="str">
        <f t="shared" si="0"/>
      </c>
      <c r="M21" s="25" t="str">
        <f>IF(E21="","",IF(J21="Cancelled","Cancelled",IF(OR(C21="",D21="",F21="",COUNT(L21)=0),"Complete inputs",IF(COUNT(I21)=1,IF(I21&gt;L21,"Completed late","Completed"),IF(L21&lt;Calendar!$H$6,"Overdue",IF(L21=Calendar!$H$6,"Due today",IF(L21&lt;=Calendar!$H$6+7,"Due within 7 days","Planned")))))))</f>
      </c>
      <c r="N21" s="25" t="str">
        <f>IF(OR(E21="",COUNT(L21)=0),"",IF(OR(J21="Cancelled",COUNT(I21)=1),0,MAX(0,Calendar!$H$6-L21)))</f>
      </c>
      <c r="O21" s="27" t="str">
        <f>IF(E21="","",IF(J21="Cancelled","Cancelled",IF(COUNT(G21)=0,"Add original date",IF(COUNT(I21)=1,IF(I21&gt;G21,"Completed after original","Original met"),IF(G21&lt;Calendar!$H$6,"Original missed",IF(AND(COUNT(H21)=1,H21&gt;G21),"Revised later","Original open"))))))</f>
      </c>
      <c r="P21" s="96"/>
    </row>
    <row r="22" ht="36" customHeight="1">
      <c r="A22" s="12"/>
      <c r="B22" s="20"/>
      <c r="C22" s="21"/>
      <c r="D22" s="21"/>
      <c r="E22" s="21"/>
      <c r="F22" s="21"/>
      <c r="G22" s="22"/>
      <c r="H22" s="22"/>
      <c r="I22" s="22"/>
      <c r="J22" s="21"/>
      <c r="K22" s="21"/>
      <c r="L22" s="24" t="str">
        <f t="shared" si="0"/>
      </c>
      <c r="M22" s="25" t="str">
        <f>IF(E22="","",IF(J22="Cancelled","Cancelled",IF(OR(C22="",D22="",F22="",COUNT(L22)=0),"Complete inputs",IF(COUNT(I22)=1,IF(I22&gt;L22,"Completed late","Completed"),IF(L22&lt;Calendar!$H$6,"Overdue",IF(L22=Calendar!$H$6,"Due today",IF(L22&lt;=Calendar!$H$6+7,"Due within 7 days","Planned")))))))</f>
      </c>
      <c r="N22" s="25" t="str">
        <f>IF(OR(E22="",COUNT(L22)=0),"",IF(OR(J22="Cancelled",COUNT(I22)=1),0,MAX(0,Calendar!$H$6-L22)))</f>
      </c>
      <c r="O22" s="27" t="str">
        <f>IF(E22="","",IF(J22="Cancelled","Cancelled",IF(COUNT(G22)=0,"Add original date",IF(COUNT(I22)=1,IF(I22&gt;G22,"Completed after original","Original met"),IF(G22&lt;Calendar!$H$6,"Original missed",IF(AND(COUNT(H22)=1,H22&gt;G22),"Revised later","Original open"))))))</f>
      </c>
      <c r="P22" s="96"/>
    </row>
    <row r="23" ht="36" customHeight="1">
      <c r="A23" s="12"/>
      <c r="B23" s="16"/>
      <c r="C23" s="17"/>
      <c r="D23" s="17"/>
      <c r="E23" s="17"/>
      <c r="F23" s="17"/>
      <c r="G23" s="18"/>
      <c r="H23" s="18"/>
      <c r="I23" s="18"/>
      <c r="J23" s="17"/>
      <c r="K23" s="17"/>
      <c r="L23" s="24" t="str">
        <f t="shared" si="0"/>
      </c>
      <c r="M23" s="25" t="str">
        <f>IF(E23="","",IF(J23="Cancelled","Cancelled",IF(OR(C23="",D23="",F23="",COUNT(L23)=0),"Complete inputs",IF(COUNT(I23)=1,IF(I23&gt;L23,"Completed late","Completed"),IF(L23&lt;Calendar!$H$6,"Overdue",IF(L23=Calendar!$H$6,"Due today",IF(L23&lt;=Calendar!$H$6+7,"Due within 7 days","Planned")))))))</f>
      </c>
      <c r="N23" s="25" t="str">
        <f>IF(OR(E23="",COUNT(L23)=0),"",IF(OR(J23="Cancelled",COUNT(I23)=1),0,MAX(0,Calendar!$H$6-L23)))</f>
      </c>
      <c r="O23" s="27" t="str">
        <f>IF(E23="","",IF(J23="Cancelled","Cancelled",IF(COUNT(G23)=0,"Add original date",IF(COUNT(I23)=1,IF(I23&gt;G23,"Completed after original","Original met"),IF(G23&lt;Calendar!$H$6,"Original missed",IF(AND(COUNT(H23)=1,H23&gt;G23),"Revised later","Original open"))))))</f>
      </c>
      <c r="P23" s="96"/>
    </row>
    <row r="24" ht="36" customHeight="1">
      <c r="A24" s="12"/>
      <c r="B24" s="20"/>
      <c r="C24" s="21"/>
      <c r="D24" s="21"/>
      <c r="E24" s="21"/>
      <c r="F24" s="21"/>
      <c r="G24" s="22"/>
      <c r="H24" s="22"/>
      <c r="I24" s="22"/>
      <c r="J24" s="21"/>
      <c r="K24" s="21"/>
      <c r="L24" s="24" t="str">
        <f t="shared" si="0"/>
      </c>
      <c r="M24" s="25" t="str">
        <f>IF(E24="","",IF(J24="Cancelled","Cancelled",IF(OR(C24="",D24="",F24="",COUNT(L24)=0),"Complete inputs",IF(COUNT(I24)=1,IF(I24&gt;L24,"Completed late","Completed"),IF(L24&lt;Calendar!$H$6,"Overdue",IF(L24=Calendar!$H$6,"Due today",IF(L24&lt;=Calendar!$H$6+7,"Due within 7 days","Planned")))))))</f>
      </c>
      <c r="N24" s="25" t="str">
        <f>IF(OR(E24="",COUNT(L24)=0),"",IF(OR(J24="Cancelled",COUNT(I24)=1),0,MAX(0,Calendar!$H$6-L24)))</f>
      </c>
      <c r="O24" s="27" t="str">
        <f>IF(E24="","",IF(J24="Cancelled","Cancelled",IF(COUNT(G24)=0,"Add original date",IF(COUNT(I24)=1,IF(I24&gt;G24,"Completed after original","Original met"),IF(G24&lt;Calendar!$H$6,"Original missed",IF(AND(COUNT(H24)=1,H24&gt;G24),"Revised later","Original open"))))))</f>
      </c>
      <c r="P24" s="96"/>
    </row>
    <row r="25" ht="36" customHeight="1">
      <c r="A25" s="12"/>
      <c r="B25" s="16"/>
      <c r="C25" s="17"/>
      <c r="D25" s="17"/>
      <c r="E25" s="17"/>
      <c r="F25" s="17"/>
      <c r="G25" s="18"/>
      <c r="H25" s="18"/>
      <c r="I25" s="18"/>
      <c r="J25" s="17"/>
      <c r="K25" s="17"/>
      <c r="L25" s="24" t="str">
        <f t="shared" si="0"/>
      </c>
      <c r="M25" s="25" t="str">
        <f>IF(E25="","",IF(J25="Cancelled","Cancelled",IF(OR(C25="",D25="",F25="",COUNT(L25)=0),"Complete inputs",IF(COUNT(I25)=1,IF(I25&gt;L25,"Completed late","Completed"),IF(L25&lt;Calendar!$H$6,"Overdue",IF(L25=Calendar!$H$6,"Due today",IF(L25&lt;=Calendar!$H$6+7,"Due within 7 days","Planned")))))))</f>
      </c>
      <c r="N25" s="25" t="str">
        <f>IF(OR(E25="",COUNT(L25)=0),"",IF(OR(J25="Cancelled",COUNT(I25)=1),0,MAX(0,Calendar!$H$6-L25)))</f>
      </c>
      <c r="O25" s="27" t="str">
        <f>IF(E25="","",IF(J25="Cancelled","Cancelled",IF(COUNT(G25)=0,"Add original date",IF(COUNT(I25)=1,IF(I25&gt;G25,"Completed after original","Original met"),IF(G25&lt;Calendar!$H$6,"Original missed",IF(AND(COUNT(H25)=1,H25&gt;G25),"Revised later","Original open"))))))</f>
      </c>
      <c r="P25" s="96"/>
    </row>
    <row r="26" ht="36" customHeight="1">
      <c r="A26" s="12"/>
      <c r="B26" s="20"/>
      <c r="C26" s="21"/>
      <c r="D26" s="21"/>
      <c r="E26" s="21"/>
      <c r="F26" s="21"/>
      <c r="G26" s="22"/>
      <c r="H26" s="22"/>
      <c r="I26" s="22"/>
      <c r="J26" s="21"/>
      <c r="K26" s="21"/>
      <c r="L26" s="24" t="str">
        <f t="shared" si="0"/>
      </c>
      <c r="M26" s="25" t="str">
        <f>IF(E26="","",IF(J26="Cancelled","Cancelled",IF(OR(C26="",D26="",F26="",COUNT(L26)=0),"Complete inputs",IF(COUNT(I26)=1,IF(I26&gt;L26,"Completed late","Completed"),IF(L26&lt;Calendar!$H$6,"Overdue",IF(L26=Calendar!$H$6,"Due today",IF(L26&lt;=Calendar!$H$6+7,"Due within 7 days","Planned")))))))</f>
      </c>
      <c r="N26" s="25" t="str">
        <f>IF(OR(E26="",COUNT(L26)=0),"",IF(OR(J26="Cancelled",COUNT(I26)=1),0,MAX(0,Calendar!$H$6-L26)))</f>
      </c>
      <c r="O26" s="27" t="str">
        <f>IF(E26="","",IF(J26="Cancelled","Cancelled",IF(COUNT(G26)=0,"Add original date",IF(COUNT(I26)=1,IF(I26&gt;G26,"Completed after original","Original met"),IF(G26&lt;Calendar!$H$6,"Original missed",IF(AND(COUNT(H26)=1,H26&gt;G26),"Revised later","Original open"))))))</f>
      </c>
      <c r="P26" s="96"/>
    </row>
    <row r="27" ht="36" customHeight="1">
      <c r="A27" s="12"/>
      <c r="B27" s="16"/>
      <c r="C27" s="17"/>
      <c r="D27" s="17"/>
      <c r="E27" s="17"/>
      <c r="F27" s="17"/>
      <c r="G27" s="18"/>
      <c r="H27" s="18"/>
      <c r="I27" s="18"/>
      <c r="J27" s="17"/>
      <c r="K27" s="17"/>
      <c r="L27" s="24" t="str">
        <f t="shared" si="0"/>
      </c>
      <c r="M27" s="25" t="str">
        <f>IF(E27="","",IF(J27="Cancelled","Cancelled",IF(OR(C27="",D27="",F27="",COUNT(L27)=0),"Complete inputs",IF(COUNT(I27)=1,IF(I27&gt;L27,"Completed late","Completed"),IF(L27&lt;Calendar!$H$6,"Overdue",IF(L27=Calendar!$H$6,"Due today",IF(L27&lt;=Calendar!$H$6+7,"Due within 7 days","Planned")))))))</f>
      </c>
      <c r="N27" s="25" t="str">
        <f>IF(OR(E27="",COUNT(L27)=0),"",IF(OR(J27="Cancelled",COUNT(I27)=1),0,MAX(0,Calendar!$H$6-L27)))</f>
      </c>
      <c r="O27" s="27" t="str">
        <f>IF(E27="","",IF(J27="Cancelled","Cancelled",IF(COUNT(G27)=0,"Add original date",IF(COUNT(I27)=1,IF(I27&gt;G27,"Completed after original","Original met"),IF(G27&lt;Calendar!$H$6,"Original missed",IF(AND(COUNT(H27)=1,H27&gt;G27),"Revised later","Original open"))))))</f>
      </c>
      <c r="P27" s="96"/>
    </row>
    <row r="28" ht="36" customHeight="1">
      <c r="A28" s="12"/>
      <c r="B28" s="20"/>
      <c r="C28" s="21"/>
      <c r="D28" s="21"/>
      <c r="E28" s="21"/>
      <c r="F28" s="21"/>
      <c r="G28" s="22"/>
      <c r="H28" s="22"/>
      <c r="I28" s="22"/>
      <c r="J28" s="21"/>
      <c r="K28" s="21"/>
      <c r="L28" s="24" t="str">
        <f t="shared" si="0"/>
      </c>
      <c r="M28" s="25" t="str">
        <f>IF(E28="","",IF(J28="Cancelled","Cancelled",IF(OR(C28="",D28="",F28="",COUNT(L28)=0),"Complete inputs",IF(COUNT(I28)=1,IF(I28&gt;L28,"Completed late","Completed"),IF(L28&lt;Calendar!$H$6,"Overdue",IF(L28=Calendar!$H$6,"Due today",IF(L28&lt;=Calendar!$H$6+7,"Due within 7 days","Planned")))))))</f>
      </c>
      <c r="N28" s="25" t="str">
        <f>IF(OR(E28="",COUNT(L28)=0),"",IF(OR(J28="Cancelled",COUNT(I28)=1),0,MAX(0,Calendar!$H$6-L28)))</f>
      </c>
      <c r="O28" s="27" t="str">
        <f>IF(E28="","",IF(J28="Cancelled","Cancelled",IF(COUNT(G28)=0,"Add original date",IF(COUNT(I28)=1,IF(I28&gt;G28,"Completed after original","Original met"),IF(G28&lt;Calendar!$H$6,"Original missed",IF(AND(COUNT(H28)=1,H28&gt;G28),"Revised later","Original open"))))))</f>
      </c>
      <c r="P28" s="96"/>
    </row>
    <row r="29" ht="36" customHeight="1">
      <c r="A29" s="12"/>
      <c r="B29" s="16"/>
      <c r="C29" s="17"/>
      <c r="D29" s="17"/>
      <c r="E29" s="17"/>
      <c r="F29" s="17"/>
      <c r="G29" s="18"/>
      <c r="H29" s="18"/>
      <c r="I29" s="18"/>
      <c r="J29" s="17"/>
      <c r="K29" s="17"/>
      <c r="L29" s="24" t="str">
        <f t="shared" si="0"/>
      </c>
      <c r="M29" s="25" t="str">
        <f>IF(E29="","",IF(J29="Cancelled","Cancelled",IF(OR(C29="",D29="",F29="",COUNT(L29)=0),"Complete inputs",IF(COUNT(I29)=1,IF(I29&gt;L29,"Completed late","Completed"),IF(L29&lt;Calendar!$H$6,"Overdue",IF(L29=Calendar!$H$6,"Due today",IF(L29&lt;=Calendar!$H$6+7,"Due within 7 days","Planned")))))))</f>
      </c>
      <c r="N29" s="25" t="str">
        <f>IF(OR(E29="",COUNT(L29)=0),"",IF(OR(J29="Cancelled",COUNT(I29)=1),0,MAX(0,Calendar!$H$6-L29)))</f>
      </c>
      <c r="O29" s="27" t="str">
        <f>IF(E29="","",IF(J29="Cancelled","Cancelled",IF(COUNT(G29)=0,"Add original date",IF(COUNT(I29)=1,IF(I29&gt;G29,"Completed after original","Original met"),IF(G29&lt;Calendar!$H$6,"Original missed",IF(AND(COUNT(H29)=1,H29&gt;G29),"Revised later","Original open"))))))</f>
      </c>
      <c r="P29" s="96"/>
    </row>
    <row r="30" ht="36" customHeight="1">
      <c r="A30" s="12"/>
      <c r="B30" s="20"/>
      <c r="C30" s="21"/>
      <c r="D30" s="21"/>
      <c r="E30" s="21"/>
      <c r="F30" s="21"/>
      <c r="G30" s="22"/>
      <c r="H30" s="22"/>
      <c r="I30" s="22"/>
      <c r="J30" s="21"/>
      <c r="K30" s="21"/>
      <c r="L30" s="24" t="str">
        <f t="shared" si="0"/>
      </c>
      <c r="M30" s="25" t="str">
        <f>IF(E30="","",IF(J30="Cancelled","Cancelled",IF(OR(C30="",D30="",F30="",COUNT(L30)=0),"Complete inputs",IF(COUNT(I30)=1,IF(I30&gt;L30,"Completed late","Completed"),IF(L30&lt;Calendar!$H$6,"Overdue",IF(L30=Calendar!$H$6,"Due today",IF(L30&lt;=Calendar!$H$6+7,"Due within 7 days","Planned")))))))</f>
      </c>
      <c r="N30" s="25" t="str">
        <f>IF(OR(E30="",COUNT(L30)=0),"",IF(OR(J30="Cancelled",COUNT(I30)=1),0,MAX(0,Calendar!$H$6-L30)))</f>
      </c>
      <c r="O30" s="27" t="str">
        <f>IF(E30="","",IF(J30="Cancelled","Cancelled",IF(COUNT(G30)=0,"Add original date",IF(COUNT(I30)=1,IF(I30&gt;G30,"Completed after original","Original met"),IF(G30&lt;Calendar!$H$6,"Original missed",IF(AND(COUNT(H30)=1,H30&gt;G30),"Revised later","Original open"))))))</f>
      </c>
      <c r="P30" s="96"/>
    </row>
    <row r="31" ht="36" customHeight="1">
      <c r="A31" s="12"/>
      <c r="B31" s="16"/>
      <c r="C31" s="17"/>
      <c r="D31" s="17"/>
      <c r="E31" s="17"/>
      <c r="F31" s="17"/>
      <c r="G31" s="18"/>
      <c r="H31" s="18"/>
      <c r="I31" s="18"/>
      <c r="J31" s="17"/>
      <c r="K31" s="17"/>
      <c r="L31" s="24" t="str">
        <f t="shared" si="0"/>
      </c>
      <c r="M31" s="25" t="str">
        <f>IF(E31="","",IF(J31="Cancelled","Cancelled",IF(OR(C31="",D31="",F31="",COUNT(L31)=0),"Complete inputs",IF(COUNT(I31)=1,IF(I31&gt;L31,"Completed late","Completed"),IF(L31&lt;Calendar!$H$6,"Overdue",IF(L31=Calendar!$H$6,"Due today",IF(L31&lt;=Calendar!$H$6+7,"Due within 7 days","Planned")))))))</f>
      </c>
      <c r="N31" s="25" t="str">
        <f>IF(OR(E31="",COUNT(L31)=0),"",IF(OR(J31="Cancelled",COUNT(I31)=1),0,MAX(0,Calendar!$H$6-L31)))</f>
      </c>
      <c r="O31" s="27" t="str">
        <f>IF(E31="","",IF(J31="Cancelled","Cancelled",IF(COUNT(G31)=0,"Add original date",IF(COUNT(I31)=1,IF(I31&gt;G31,"Completed after original","Original met"),IF(G31&lt;Calendar!$H$6,"Original missed",IF(AND(COUNT(H31)=1,H31&gt;G31),"Revised later","Original open"))))))</f>
      </c>
      <c r="P31" s="96"/>
    </row>
    <row r="32" ht="36" customHeight="1">
      <c r="A32" s="12"/>
      <c r="B32" s="20"/>
      <c r="C32" s="21"/>
      <c r="D32" s="21"/>
      <c r="E32" s="21"/>
      <c r="F32" s="21"/>
      <c r="G32" s="22"/>
      <c r="H32" s="22"/>
      <c r="I32" s="22"/>
      <c r="J32" s="21"/>
      <c r="K32" s="21"/>
      <c r="L32" s="24" t="str">
        <f t="shared" si="0"/>
      </c>
      <c r="M32" s="25" t="str">
        <f>IF(E32="","",IF(J32="Cancelled","Cancelled",IF(OR(C32="",D32="",F32="",COUNT(L32)=0),"Complete inputs",IF(COUNT(I32)=1,IF(I32&gt;L32,"Completed late","Completed"),IF(L32&lt;Calendar!$H$6,"Overdue",IF(L32=Calendar!$H$6,"Due today",IF(L32&lt;=Calendar!$H$6+7,"Due within 7 days","Planned")))))))</f>
      </c>
      <c r="N32" s="25" t="str">
        <f>IF(OR(E32="",COUNT(L32)=0),"",IF(OR(J32="Cancelled",COUNT(I32)=1),0,MAX(0,Calendar!$H$6-L32)))</f>
      </c>
      <c r="O32" s="27" t="str">
        <f>IF(E32="","",IF(J32="Cancelled","Cancelled",IF(COUNT(G32)=0,"Add original date",IF(COUNT(I32)=1,IF(I32&gt;G32,"Completed after original","Original met"),IF(G32&lt;Calendar!$H$6,"Original missed",IF(AND(COUNT(H32)=1,H32&gt;G32),"Revised later","Original open"))))))</f>
      </c>
      <c r="P32" s="96"/>
    </row>
    <row r="33" ht="36" customHeight="1">
      <c r="A33" s="12"/>
      <c r="B33" s="16"/>
      <c r="C33" s="17"/>
      <c r="D33" s="17"/>
      <c r="E33" s="17"/>
      <c r="F33" s="17"/>
      <c r="G33" s="18"/>
      <c r="H33" s="18"/>
      <c r="I33" s="18"/>
      <c r="J33" s="17"/>
      <c r="K33" s="17"/>
      <c r="L33" s="24" t="str">
        <f t="shared" si="0"/>
      </c>
      <c r="M33" s="25" t="str">
        <f>IF(E33="","",IF(J33="Cancelled","Cancelled",IF(OR(C33="",D33="",F33="",COUNT(L33)=0),"Complete inputs",IF(COUNT(I33)=1,IF(I33&gt;L33,"Completed late","Completed"),IF(L33&lt;Calendar!$H$6,"Overdue",IF(L33=Calendar!$H$6,"Due today",IF(L33&lt;=Calendar!$H$6+7,"Due within 7 days","Planned")))))))</f>
      </c>
      <c r="N33" s="25" t="str">
        <f>IF(OR(E33="",COUNT(L33)=0),"",IF(OR(J33="Cancelled",COUNT(I33)=1),0,MAX(0,Calendar!$H$6-L33)))</f>
      </c>
      <c r="O33" s="27" t="str">
        <f>IF(E33="","",IF(J33="Cancelled","Cancelled",IF(COUNT(G33)=0,"Add original date",IF(COUNT(I33)=1,IF(I33&gt;G33,"Completed after original","Original met"),IF(G33&lt;Calendar!$H$6,"Original missed",IF(AND(COUNT(H33)=1,H33&gt;G33),"Revised later","Original open"))))))</f>
      </c>
      <c r="P33" s="96"/>
    </row>
    <row r="34" ht="36" customHeight="1">
      <c r="A34" s="12"/>
      <c r="B34" s="20"/>
      <c r="C34" s="21"/>
      <c r="D34" s="21"/>
      <c r="E34" s="21"/>
      <c r="F34" s="21"/>
      <c r="G34" s="22"/>
      <c r="H34" s="22"/>
      <c r="I34" s="22"/>
      <c r="J34" s="21"/>
      <c r="K34" s="21"/>
      <c r="L34" s="24" t="str">
        <f t="shared" si="0"/>
      </c>
      <c r="M34" s="25" t="str">
        <f>IF(E34="","",IF(J34="Cancelled","Cancelled",IF(OR(C34="",D34="",F34="",COUNT(L34)=0),"Complete inputs",IF(COUNT(I34)=1,IF(I34&gt;L34,"Completed late","Completed"),IF(L34&lt;Calendar!$H$6,"Overdue",IF(L34=Calendar!$H$6,"Due today",IF(L34&lt;=Calendar!$H$6+7,"Due within 7 days","Planned")))))))</f>
      </c>
      <c r="N34" s="25" t="str">
        <f>IF(OR(E34="",COUNT(L34)=0),"",IF(OR(J34="Cancelled",COUNT(I34)=1),0,MAX(0,Calendar!$H$6-L34)))</f>
      </c>
      <c r="O34" s="27" t="str">
        <f>IF(E34="","",IF(J34="Cancelled","Cancelled",IF(COUNT(G34)=0,"Add original date",IF(COUNT(I34)=1,IF(I34&gt;G34,"Completed after original","Original met"),IF(G34&lt;Calendar!$H$6,"Original missed",IF(AND(COUNT(H34)=1,H34&gt;G34),"Revised later","Original open"))))))</f>
      </c>
      <c r="P34" s="96"/>
    </row>
    <row r="35" ht="36" customHeight="1">
      <c r="A35" s="12"/>
      <c r="B35" s="16"/>
      <c r="C35" s="17"/>
      <c r="D35" s="17"/>
      <c r="E35" s="17"/>
      <c r="F35" s="17"/>
      <c r="G35" s="18"/>
      <c r="H35" s="18"/>
      <c r="I35" s="18"/>
      <c r="J35" s="17"/>
      <c r="K35" s="17"/>
      <c r="L35" s="24" t="str">
        <f t="shared" si="0"/>
      </c>
      <c r="M35" s="25" t="str">
        <f>IF(E35="","",IF(J35="Cancelled","Cancelled",IF(OR(C35="",D35="",F35="",COUNT(L35)=0),"Complete inputs",IF(COUNT(I35)=1,IF(I35&gt;L35,"Completed late","Completed"),IF(L35&lt;Calendar!$H$6,"Overdue",IF(L35=Calendar!$H$6,"Due today",IF(L35&lt;=Calendar!$H$6+7,"Due within 7 days","Planned")))))))</f>
      </c>
      <c r="N35" s="25" t="str">
        <f>IF(OR(E35="",COUNT(L35)=0),"",IF(OR(J35="Cancelled",COUNT(I35)=1),0,MAX(0,Calendar!$H$6-L35)))</f>
      </c>
      <c r="O35" s="27" t="str">
        <f>IF(E35="","",IF(J35="Cancelled","Cancelled",IF(COUNT(G35)=0,"Add original date",IF(COUNT(I35)=1,IF(I35&gt;G35,"Completed after original","Original met"),IF(G35&lt;Calendar!$H$6,"Original missed",IF(AND(COUNT(H35)=1,H35&gt;G35),"Revised later","Original open"))))))</f>
      </c>
      <c r="P35" s="96"/>
    </row>
    <row r="36" ht="36" customHeight="1">
      <c r="A36" s="12"/>
      <c r="B36" s="20"/>
      <c r="C36" s="21"/>
      <c r="D36" s="21"/>
      <c r="E36" s="21"/>
      <c r="F36" s="21"/>
      <c r="G36" s="22"/>
      <c r="H36" s="22"/>
      <c r="I36" s="22"/>
      <c r="J36" s="21"/>
      <c r="K36" s="21"/>
      <c r="L36" s="24" t="str">
        <f t="shared" si="0"/>
      </c>
      <c r="M36" s="25" t="str">
        <f>IF(E36="","",IF(J36="Cancelled","Cancelled",IF(OR(C36="",D36="",F36="",COUNT(L36)=0),"Complete inputs",IF(COUNT(I36)=1,IF(I36&gt;L36,"Completed late","Completed"),IF(L36&lt;Calendar!$H$6,"Overdue",IF(L36=Calendar!$H$6,"Due today",IF(L36&lt;=Calendar!$H$6+7,"Due within 7 days","Planned")))))))</f>
      </c>
      <c r="N36" s="25" t="str">
        <f>IF(OR(E36="",COUNT(L36)=0),"",IF(OR(J36="Cancelled",COUNT(I36)=1),0,MAX(0,Calendar!$H$6-L36)))</f>
      </c>
      <c r="O36" s="27" t="str">
        <f>IF(E36="","",IF(J36="Cancelled","Cancelled",IF(COUNT(G36)=0,"Add original date",IF(COUNT(I36)=1,IF(I36&gt;G36,"Completed after original","Original met"),IF(G36&lt;Calendar!$H$6,"Original missed",IF(AND(COUNT(H36)=1,H36&gt;G36),"Revised later","Original open"))))))</f>
      </c>
      <c r="P36" s="96"/>
    </row>
    <row r="37" ht="36" customHeight="1">
      <c r="A37" s="12"/>
      <c r="B37" s="16"/>
      <c r="C37" s="17"/>
      <c r="D37" s="17"/>
      <c r="E37" s="17"/>
      <c r="F37" s="17"/>
      <c r="G37" s="18"/>
      <c r="H37" s="18"/>
      <c r="I37" s="18"/>
      <c r="J37" s="17"/>
      <c r="K37" s="17"/>
      <c r="L37" s="24" t="str">
        <f t="shared" si="0"/>
      </c>
      <c r="M37" s="25" t="str">
        <f>IF(E37="","",IF(J37="Cancelled","Cancelled",IF(OR(C37="",D37="",F37="",COUNT(L37)=0),"Complete inputs",IF(COUNT(I37)=1,IF(I37&gt;L37,"Completed late","Completed"),IF(L37&lt;Calendar!$H$6,"Overdue",IF(L37=Calendar!$H$6,"Due today",IF(L37&lt;=Calendar!$H$6+7,"Due within 7 days","Planned")))))))</f>
      </c>
      <c r="N37" s="25" t="str">
        <f>IF(OR(E37="",COUNT(L37)=0),"",IF(OR(J37="Cancelled",COUNT(I37)=1),0,MAX(0,Calendar!$H$6-L37)))</f>
      </c>
      <c r="O37" s="27" t="str">
        <f>IF(E37="","",IF(J37="Cancelled","Cancelled",IF(COUNT(G37)=0,"Add original date",IF(COUNT(I37)=1,IF(I37&gt;G37,"Completed after original","Original met"),IF(G37&lt;Calendar!$H$6,"Original missed",IF(AND(COUNT(H37)=1,H37&gt;G37),"Revised later","Original open"))))))</f>
      </c>
      <c r="P37" s="96"/>
    </row>
    <row r="38" ht="36" customHeight="1">
      <c r="A38" s="12"/>
      <c r="B38" s="20"/>
      <c r="C38" s="21"/>
      <c r="D38" s="21"/>
      <c r="E38" s="21"/>
      <c r="F38" s="21"/>
      <c r="G38" s="22"/>
      <c r="H38" s="22"/>
      <c r="I38" s="22"/>
      <c r="J38" s="21"/>
      <c r="K38" s="21"/>
      <c r="L38" s="24" t="str">
        <f t="shared" si="0"/>
      </c>
      <c r="M38" s="25" t="str">
        <f>IF(E38="","",IF(J38="Cancelled","Cancelled",IF(OR(C38="",D38="",F38="",COUNT(L38)=0),"Complete inputs",IF(COUNT(I38)=1,IF(I38&gt;L38,"Completed late","Completed"),IF(L38&lt;Calendar!$H$6,"Overdue",IF(L38=Calendar!$H$6,"Due today",IF(L38&lt;=Calendar!$H$6+7,"Due within 7 days","Planned")))))))</f>
      </c>
      <c r="N38" s="25" t="str">
        <f>IF(OR(E38="",COUNT(L38)=0),"",IF(OR(J38="Cancelled",COUNT(I38)=1),0,MAX(0,Calendar!$H$6-L38)))</f>
      </c>
      <c r="O38" s="27" t="str">
        <f>IF(E38="","",IF(J38="Cancelled","Cancelled",IF(COUNT(G38)=0,"Add original date",IF(COUNT(I38)=1,IF(I38&gt;G38,"Completed after original","Original met"),IF(G38&lt;Calendar!$H$6,"Original missed",IF(AND(COUNT(H38)=1,H38&gt;G38),"Revised later","Original open"))))))</f>
      </c>
      <c r="P38" s="96"/>
    </row>
    <row r="39" ht="36" customHeight="1">
      <c r="A39" s="12"/>
      <c r="B39" s="16"/>
      <c r="C39" s="17"/>
      <c r="D39" s="17"/>
      <c r="E39" s="17"/>
      <c r="F39" s="17"/>
      <c r="G39" s="18"/>
      <c r="H39" s="18"/>
      <c r="I39" s="18"/>
      <c r="J39" s="17"/>
      <c r="K39" s="17"/>
      <c r="L39" s="24" t="str">
        <f t="shared" si="0"/>
      </c>
      <c r="M39" s="25" t="str">
        <f>IF(E39="","",IF(J39="Cancelled","Cancelled",IF(OR(C39="",D39="",F39="",COUNT(L39)=0),"Complete inputs",IF(COUNT(I39)=1,IF(I39&gt;L39,"Completed late","Completed"),IF(L39&lt;Calendar!$H$6,"Overdue",IF(L39=Calendar!$H$6,"Due today",IF(L39&lt;=Calendar!$H$6+7,"Due within 7 days","Planned")))))))</f>
      </c>
      <c r="N39" s="25" t="str">
        <f>IF(OR(E39="",COUNT(L39)=0),"",IF(OR(J39="Cancelled",COUNT(I39)=1),0,MAX(0,Calendar!$H$6-L39)))</f>
      </c>
      <c r="O39" s="27" t="str">
        <f>IF(E39="","",IF(J39="Cancelled","Cancelled",IF(COUNT(G39)=0,"Add original date",IF(COUNT(I39)=1,IF(I39&gt;G39,"Completed after original","Original met"),IF(G39&lt;Calendar!$H$6,"Original missed",IF(AND(COUNT(H39)=1,H39&gt;G39),"Revised later","Original open"))))))</f>
      </c>
      <c r="P39" s="96"/>
    </row>
    <row r="40" ht="36" customHeight="1">
      <c r="A40" s="12"/>
      <c r="B40" s="20"/>
      <c r="C40" s="21"/>
      <c r="D40" s="21"/>
      <c r="E40" s="21"/>
      <c r="F40" s="21"/>
      <c r="G40" s="22"/>
      <c r="H40" s="22"/>
      <c r="I40" s="22"/>
      <c r="J40" s="21"/>
      <c r="K40" s="21"/>
      <c r="L40" s="24" t="str">
        <f t="shared" si="0"/>
      </c>
      <c r="M40" s="25" t="str">
        <f>IF(E40="","",IF(J40="Cancelled","Cancelled",IF(OR(C40="",D40="",F40="",COUNT(L40)=0),"Complete inputs",IF(COUNT(I40)=1,IF(I40&gt;L40,"Completed late","Completed"),IF(L40&lt;Calendar!$H$6,"Overdue",IF(L40=Calendar!$H$6,"Due today",IF(L40&lt;=Calendar!$H$6+7,"Due within 7 days","Planned")))))))</f>
      </c>
      <c r="N40" s="25" t="str">
        <f>IF(OR(E40="",COUNT(L40)=0),"",IF(OR(J40="Cancelled",COUNT(I40)=1),0,MAX(0,Calendar!$H$6-L40)))</f>
      </c>
      <c r="O40" s="27" t="str">
        <f>IF(E40="","",IF(J40="Cancelled","Cancelled",IF(COUNT(G40)=0,"Add original date",IF(COUNT(I40)=1,IF(I40&gt;G40,"Completed after original","Original met"),IF(G40&lt;Calendar!$H$6,"Original missed",IF(AND(COUNT(H40)=1,H40&gt;G40),"Revised later","Original open"))))))</f>
      </c>
      <c r="P40" s="96"/>
    </row>
    <row r="41" ht="36" customHeight="1">
      <c r="A41" s="12"/>
      <c r="B41" s="16"/>
      <c r="C41" s="17"/>
      <c r="D41" s="17"/>
      <c r="E41" s="17"/>
      <c r="F41" s="17"/>
      <c r="G41" s="18"/>
      <c r="H41" s="18"/>
      <c r="I41" s="18"/>
      <c r="J41" s="17"/>
      <c r="K41" s="17"/>
      <c r="L41" s="24" t="str">
        <f t="shared" ref="L41:L72" si="1">IF(E41="","",IF(COUNT(H41)=1,H41,IF(COUNT(G41)=1,G41,"")))</f>
      </c>
      <c r="M41" s="25" t="str">
        <f>IF(E41="","",IF(J41="Cancelled","Cancelled",IF(OR(C41="",D41="",F41="",COUNT(L41)=0),"Complete inputs",IF(COUNT(I41)=1,IF(I41&gt;L41,"Completed late","Completed"),IF(L41&lt;Calendar!$H$6,"Overdue",IF(L41=Calendar!$H$6,"Due today",IF(L41&lt;=Calendar!$H$6+7,"Due within 7 days","Planned")))))))</f>
      </c>
      <c r="N41" s="25" t="str">
        <f>IF(OR(E41="",COUNT(L41)=0),"",IF(OR(J41="Cancelled",COUNT(I41)=1),0,MAX(0,Calendar!$H$6-L41)))</f>
      </c>
      <c r="O41" s="27" t="str">
        <f>IF(E41="","",IF(J41="Cancelled","Cancelled",IF(COUNT(G41)=0,"Add original date",IF(COUNT(I41)=1,IF(I41&gt;G41,"Completed after original","Original met"),IF(G41&lt;Calendar!$H$6,"Original missed",IF(AND(COUNT(H41)=1,H41&gt;G41),"Revised later","Original open"))))))</f>
      </c>
      <c r="P41" s="96"/>
    </row>
    <row r="42" ht="36" customHeight="1">
      <c r="A42" s="12"/>
      <c r="B42" s="20"/>
      <c r="C42" s="21"/>
      <c r="D42" s="21"/>
      <c r="E42" s="21"/>
      <c r="F42" s="21"/>
      <c r="G42" s="22"/>
      <c r="H42" s="22"/>
      <c r="I42" s="22"/>
      <c r="J42" s="21"/>
      <c r="K42" s="21"/>
      <c r="L42" s="24" t="str">
        <f t="shared" si="1"/>
      </c>
      <c r="M42" s="25" t="str">
        <f>IF(E42="","",IF(J42="Cancelled","Cancelled",IF(OR(C42="",D42="",F42="",COUNT(L42)=0),"Complete inputs",IF(COUNT(I42)=1,IF(I42&gt;L42,"Completed late","Completed"),IF(L42&lt;Calendar!$H$6,"Overdue",IF(L42=Calendar!$H$6,"Due today",IF(L42&lt;=Calendar!$H$6+7,"Due within 7 days","Planned")))))))</f>
      </c>
      <c r="N42" s="25" t="str">
        <f>IF(OR(E42="",COUNT(L42)=0),"",IF(OR(J42="Cancelled",COUNT(I42)=1),0,MAX(0,Calendar!$H$6-L42)))</f>
      </c>
      <c r="O42" s="27" t="str">
        <f>IF(E42="","",IF(J42="Cancelled","Cancelled",IF(COUNT(G42)=0,"Add original date",IF(COUNT(I42)=1,IF(I42&gt;G42,"Completed after original","Original met"),IF(G42&lt;Calendar!$H$6,"Original missed",IF(AND(COUNT(H42)=1,H42&gt;G42),"Revised later","Original open"))))))</f>
      </c>
      <c r="P42" s="96"/>
    </row>
    <row r="43" ht="36" customHeight="1">
      <c r="A43" s="12"/>
      <c r="B43" s="16"/>
      <c r="C43" s="17"/>
      <c r="D43" s="17"/>
      <c r="E43" s="17"/>
      <c r="F43" s="17"/>
      <c r="G43" s="18"/>
      <c r="H43" s="18"/>
      <c r="I43" s="18"/>
      <c r="J43" s="17"/>
      <c r="K43" s="17"/>
      <c r="L43" s="24" t="str">
        <f t="shared" si="1"/>
      </c>
      <c r="M43" s="25" t="str">
        <f>IF(E43="","",IF(J43="Cancelled","Cancelled",IF(OR(C43="",D43="",F43="",COUNT(L43)=0),"Complete inputs",IF(COUNT(I43)=1,IF(I43&gt;L43,"Completed late","Completed"),IF(L43&lt;Calendar!$H$6,"Overdue",IF(L43=Calendar!$H$6,"Due today",IF(L43&lt;=Calendar!$H$6+7,"Due within 7 days","Planned")))))))</f>
      </c>
      <c r="N43" s="25" t="str">
        <f>IF(OR(E43="",COUNT(L43)=0),"",IF(OR(J43="Cancelled",COUNT(I43)=1),0,MAX(0,Calendar!$H$6-L43)))</f>
      </c>
      <c r="O43" s="27" t="str">
        <f>IF(E43="","",IF(J43="Cancelled","Cancelled",IF(COUNT(G43)=0,"Add original date",IF(COUNT(I43)=1,IF(I43&gt;G43,"Completed after original","Original met"),IF(G43&lt;Calendar!$H$6,"Original missed",IF(AND(COUNT(H43)=1,H43&gt;G43),"Revised later","Original open"))))))</f>
      </c>
      <c r="P43" s="96"/>
    </row>
    <row r="44" ht="36" customHeight="1">
      <c r="A44" s="12"/>
      <c r="B44" s="20"/>
      <c r="C44" s="21"/>
      <c r="D44" s="21"/>
      <c r="E44" s="21"/>
      <c r="F44" s="21"/>
      <c r="G44" s="22"/>
      <c r="H44" s="22"/>
      <c r="I44" s="22"/>
      <c r="J44" s="21"/>
      <c r="K44" s="21"/>
      <c r="L44" s="24" t="str">
        <f t="shared" si="1"/>
      </c>
      <c r="M44" s="25" t="str">
        <f>IF(E44="","",IF(J44="Cancelled","Cancelled",IF(OR(C44="",D44="",F44="",COUNT(L44)=0),"Complete inputs",IF(COUNT(I44)=1,IF(I44&gt;L44,"Completed late","Completed"),IF(L44&lt;Calendar!$H$6,"Overdue",IF(L44=Calendar!$H$6,"Due today",IF(L44&lt;=Calendar!$H$6+7,"Due within 7 days","Planned")))))))</f>
      </c>
      <c r="N44" s="25" t="str">
        <f>IF(OR(E44="",COUNT(L44)=0),"",IF(OR(J44="Cancelled",COUNT(I44)=1),0,MAX(0,Calendar!$H$6-L44)))</f>
      </c>
      <c r="O44" s="27" t="str">
        <f>IF(E44="","",IF(J44="Cancelled","Cancelled",IF(COUNT(G44)=0,"Add original date",IF(COUNT(I44)=1,IF(I44&gt;G44,"Completed after original","Original met"),IF(G44&lt;Calendar!$H$6,"Original missed",IF(AND(COUNT(H44)=1,H44&gt;G44),"Revised later","Original open"))))))</f>
      </c>
      <c r="P44" s="96"/>
    </row>
    <row r="45" ht="36" customHeight="1">
      <c r="A45" s="12"/>
      <c r="B45" s="16"/>
      <c r="C45" s="17"/>
      <c r="D45" s="17"/>
      <c r="E45" s="17"/>
      <c r="F45" s="17"/>
      <c r="G45" s="18"/>
      <c r="H45" s="18"/>
      <c r="I45" s="18"/>
      <c r="J45" s="17"/>
      <c r="K45" s="17"/>
      <c r="L45" s="24" t="str">
        <f t="shared" si="1"/>
      </c>
      <c r="M45" s="25" t="str">
        <f>IF(E45="","",IF(J45="Cancelled","Cancelled",IF(OR(C45="",D45="",F45="",COUNT(L45)=0),"Complete inputs",IF(COUNT(I45)=1,IF(I45&gt;L45,"Completed late","Completed"),IF(L45&lt;Calendar!$H$6,"Overdue",IF(L45=Calendar!$H$6,"Due today",IF(L45&lt;=Calendar!$H$6+7,"Due within 7 days","Planned")))))))</f>
      </c>
      <c r="N45" s="25" t="str">
        <f>IF(OR(E45="",COUNT(L45)=0),"",IF(OR(J45="Cancelled",COUNT(I45)=1),0,MAX(0,Calendar!$H$6-L45)))</f>
      </c>
      <c r="O45" s="27" t="str">
        <f>IF(E45="","",IF(J45="Cancelled","Cancelled",IF(COUNT(G45)=0,"Add original date",IF(COUNT(I45)=1,IF(I45&gt;G45,"Completed after original","Original met"),IF(G45&lt;Calendar!$H$6,"Original missed",IF(AND(COUNT(H45)=1,H45&gt;G45),"Revised later","Original open"))))))</f>
      </c>
      <c r="P45" s="96"/>
    </row>
    <row r="46" ht="36" customHeight="1">
      <c r="A46" s="12"/>
      <c r="B46" s="20"/>
      <c r="C46" s="21"/>
      <c r="D46" s="21"/>
      <c r="E46" s="21"/>
      <c r="F46" s="21"/>
      <c r="G46" s="22"/>
      <c r="H46" s="22"/>
      <c r="I46" s="22"/>
      <c r="J46" s="21"/>
      <c r="K46" s="21"/>
      <c r="L46" s="24" t="str">
        <f t="shared" si="1"/>
      </c>
      <c r="M46" s="25" t="str">
        <f>IF(E46="","",IF(J46="Cancelled","Cancelled",IF(OR(C46="",D46="",F46="",COUNT(L46)=0),"Complete inputs",IF(COUNT(I46)=1,IF(I46&gt;L46,"Completed late","Completed"),IF(L46&lt;Calendar!$H$6,"Overdue",IF(L46=Calendar!$H$6,"Due today",IF(L46&lt;=Calendar!$H$6+7,"Due within 7 days","Planned")))))))</f>
      </c>
      <c r="N46" s="25" t="str">
        <f>IF(OR(E46="",COUNT(L46)=0),"",IF(OR(J46="Cancelled",COUNT(I46)=1),0,MAX(0,Calendar!$H$6-L46)))</f>
      </c>
      <c r="O46" s="27" t="str">
        <f>IF(E46="","",IF(J46="Cancelled","Cancelled",IF(COUNT(G46)=0,"Add original date",IF(COUNT(I46)=1,IF(I46&gt;G46,"Completed after original","Original met"),IF(G46&lt;Calendar!$H$6,"Original missed",IF(AND(COUNT(H46)=1,H46&gt;G46),"Revised later","Original open"))))))</f>
      </c>
      <c r="P46" s="96"/>
    </row>
    <row r="47" ht="36" customHeight="1">
      <c r="A47" s="12"/>
      <c r="B47" s="16"/>
      <c r="C47" s="17"/>
      <c r="D47" s="17"/>
      <c r="E47" s="17"/>
      <c r="F47" s="17"/>
      <c r="G47" s="18"/>
      <c r="H47" s="18"/>
      <c r="I47" s="18"/>
      <c r="J47" s="17"/>
      <c r="K47" s="17"/>
      <c r="L47" s="24" t="str">
        <f t="shared" si="1"/>
      </c>
      <c r="M47" s="25" t="str">
        <f>IF(E47="","",IF(J47="Cancelled","Cancelled",IF(OR(C47="",D47="",F47="",COUNT(L47)=0),"Complete inputs",IF(COUNT(I47)=1,IF(I47&gt;L47,"Completed late","Completed"),IF(L47&lt;Calendar!$H$6,"Overdue",IF(L47=Calendar!$H$6,"Due today",IF(L47&lt;=Calendar!$H$6+7,"Due within 7 days","Planned")))))))</f>
      </c>
      <c r="N47" s="25" t="str">
        <f>IF(OR(E47="",COUNT(L47)=0),"",IF(OR(J47="Cancelled",COUNT(I47)=1),0,MAX(0,Calendar!$H$6-L47)))</f>
      </c>
      <c r="O47" s="27" t="str">
        <f>IF(E47="","",IF(J47="Cancelled","Cancelled",IF(COUNT(G47)=0,"Add original date",IF(COUNT(I47)=1,IF(I47&gt;G47,"Completed after original","Original met"),IF(G47&lt;Calendar!$H$6,"Original missed",IF(AND(COUNT(H47)=1,H47&gt;G47),"Revised later","Original open"))))))</f>
      </c>
      <c r="P47" s="96"/>
    </row>
    <row r="48" ht="36" customHeight="1">
      <c r="A48" s="12"/>
      <c r="B48" s="20"/>
      <c r="C48" s="21"/>
      <c r="D48" s="21"/>
      <c r="E48" s="21"/>
      <c r="F48" s="21"/>
      <c r="G48" s="22"/>
      <c r="H48" s="22"/>
      <c r="I48" s="22"/>
      <c r="J48" s="21"/>
      <c r="K48" s="21"/>
      <c r="L48" s="24" t="str">
        <f t="shared" si="1"/>
      </c>
      <c r="M48" s="25" t="str">
        <f>IF(E48="","",IF(J48="Cancelled","Cancelled",IF(OR(C48="",D48="",F48="",COUNT(L48)=0),"Complete inputs",IF(COUNT(I48)=1,IF(I48&gt;L48,"Completed late","Completed"),IF(L48&lt;Calendar!$H$6,"Overdue",IF(L48=Calendar!$H$6,"Due today",IF(L48&lt;=Calendar!$H$6+7,"Due within 7 days","Planned")))))))</f>
      </c>
      <c r="N48" s="25" t="str">
        <f>IF(OR(E48="",COUNT(L48)=0),"",IF(OR(J48="Cancelled",COUNT(I48)=1),0,MAX(0,Calendar!$H$6-L48)))</f>
      </c>
      <c r="O48" s="27" t="str">
        <f>IF(E48="","",IF(J48="Cancelled","Cancelled",IF(COUNT(G48)=0,"Add original date",IF(COUNT(I48)=1,IF(I48&gt;G48,"Completed after original","Original met"),IF(G48&lt;Calendar!$H$6,"Original missed",IF(AND(COUNT(H48)=1,H48&gt;G48),"Revised later","Original open"))))))</f>
      </c>
      <c r="P48" s="96"/>
    </row>
    <row r="49" ht="36" customHeight="1">
      <c r="A49" s="12"/>
      <c r="B49" s="16"/>
      <c r="C49" s="17"/>
      <c r="D49" s="17"/>
      <c r="E49" s="17"/>
      <c r="F49" s="17"/>
      <c r="G49" s="18"/>
      <c r="H49" s="18"/>
      <c r="I49" s="18"/>
      <c r="J49" s="17"/>
      <c r="K49" s="17"/>
      <c r="L49" s="24" t="str">
        <f t="shared" si="1"/>
      </c>
      <c r="M49" s="25" t="str">
        <f>IF(E49="","",IF(J49="Cancelled","Cancelled",IF(OR(C49="",D49="",F49="",COUNT(L49)=0),"Complete inputs",IF(COUNT(I49)=1,IF(I49&gt;L49,"Completed late","Completed"),IF(L49&lt;Calendar!$H$6,"Overdue",IF(L49=Calendar!$H$6,"Due today",IF(L49&lt;=Calendar!$H$6+7,"Due within 7 days","Planned")))))))</f>
      </c>
      <c r="N49" s="25" t="str">
        <f>IF(OR(E49="",COUNT(L49)=0),"",IF(OR(J49="Cancelled",COUNT(I49)=1),0,MAX(0,Calendar!$H$6-L49)))</f>
      </c>
      <c r="O49" s="27" t="str">
        <f>IF(E49="","",IF(J49="Cancelled","Cancelled",IF(COUNT(G49)=0,"Add original date",IF(COUNT(I49)=1,IF(I49&gt;G49,"Completed after original","Original met"),IF(G49&lt;Calendar!$H$6,"Original missed",IF(AND(COUNT(H49)=1,H49&gt;G49),"Revised later","Original open"))))))</f>
      </c>
      <c r="P49" s="96"/>
    </row>
    <row r="50" ht="36" customHeight="1">
      <c r="A50" s="12"/>
      <c r="B50" s="20"/>
      <c r="C50" s="21"/>
      <c r="D50" s="21"/>
      <c r="E50" s="21"/>
      <c r="F50" s="21"/>
      <c r="G50" s="22"/>
      <c r="H50" s="22"/>
      <c r="I50" s="22"/>
      <c r="J50" s="21"/>
      <c r="K50" s="21"/>
      <c r="L50" s="24" t="str">
        <f t="shared" si="1"/>
      </c>
      <c r="M50" s="25" t="str">
        <f>IF(E50="","",IF(J50="Cancelled","Cancelled",IF(OR(C50="",D50="",F50="",COUNT(L50)=0),"Complete inputs",IF(COUNT(I50)=1,IF(I50&gt;L50,"Completed late","Completed"),IF(L50&lt;Calendar!$H$6,"Overdue",IF(L50=Calendar!$H$6,"Due today",IF(L50&lt;=Calendar!$H$6+7,"Due within 7 days","Planned")))))))</f>
      </c>
      <c r="N50" s="25" t="str">
        <f>IF(OR(E50="",COUNT(L50)=0),"",IF(OR(J50="Cancelled",COUNT(I50)=1),0,MAX(0,Calendar!$H$6-L50)))</f>
      </c>
      <c r="O50" s="27" t="str">
        <f>IF(E50="","",IF(J50="Cancelled","Cancelled",IF(COUNT(G50)=0,"Add original date",IF(COUNT(I50)=1,IF(I50&gt;G50,"Completed after original","Original met"),IF(G50&lt;Calendar!$H$6,"Original missed",IF(AND(COUNT(H50)=1,H50&gt;G50),"Revised later","Original open"))))))</f>
      </c>
      <c r="P50" s="96"/>
    </row>
    <row r="51" ht="36" customHeight="1">
      <c r="A51" s="12"/>
      <c r="B51" s="16"/>
      <c r="C51" s="17"/>
      <c r="D51" s="17"/>
      <c r="E51" s="17"/>
      <c r="F51" s="17"/>
      <c r="G51" s="18"/>
      <c r="H51" s="18"/>
      <c r="I51" s="18"/>
      <c r="J51" s="17"/>
      <c r="K51" s="17"/>
      <c r="L51" s="24" t="str">
        <f t="shared" si="1"/>
      </c>
      <c r="M51" s="25" t="str">
        <f>IF(E51="","",IF(J51="Cancelled","Cancelled",IF(OR(C51="",D51="",F51="",COUNT(L51)=0),"Complete inputs",IF(COUNT(I51)=1,IF(I51&gt;L51,"Completed late","Completed"),IF(L51&lt;Calendar!$H$6,"Overdue",IF(L51=Calendar!$H$6,"Due today",IF(L51&lt;=Calendar!$H$6+7,"Due within 7 days","Planned")))))))</f>
      </c>
      <c r="N51" s="25" t="str">
        <f>IF(OR(E51="",COUNT(L51)=0),"",IF(OR(J51="Cancelled",COUNT(I51)=1),0,MAX(0,Calendar!$H$6-L51)))</f>
      </c>
      <c r="O51" s="27" t="str">
        <f>IF(E51="","",IF(J51="Cancelled","Cancelled",IF(COUNT(G51)=0,"Add original date",IF(COUNT(I51)=1,IF(I51&gt;G51,"Completed after original","Original met"),IF(G51&lt;Calendar!$H$6,"Original missed",IF(AND(COUNT(H51)=1,H51&gt;G51),"Revised later","Original open"))))))</f>
      </c>
      <c r="P51" s="96"/>
    </row>
    <row r="52" ht="36" customHeight="1">
      <c r="A52" s="12"/>
      <c r="B52" s="20"/>
      <c r="C52" s="21"/>
      <c r="D52" s="21"/>
      <c r="E52" s="21"/>
      <c r="F52" s="21"/>
      <c r="G52" s="22"/>
      <c r="H52" s="22"/>
      <c r="I52" s="22"/>
      <c r="J52" s="21"/>
      <c r="K52" s="21"/>
      <c r="L52" s="24" t="str">
        <f t="shared" si="1"/>
      </c>
      <c r="M52" s="25" t="str">
        <f>IF(E52="","",IF(J52="Cancelled","Cancelled",IF(OR(C52="",D52="",F52="",COUNT(L52)=0),"Complete inputs",IF(COUNT(I52)=1,IF(I52&gt;L52,"Completed late","Completed"),IF(L52&lt;Calendar!$H$6,"Overdue",IF(L52=Calendar!$H$6,"Due today",IF(L52&lt;=Calendar!$H$6+7,"Due within 7 days","Planned")))))))</f>
      </c>
      <c r="N52" s="25" t="str">
        <f>IF(OR(E52="",COUNT(L52)=0),"",IF(OR(J52="Cancelled",COUNT(I52)=1),0,MAX(0,Calendar!$H$6-L52)))</f>
      </c>
      <c r="O52" s="27" t="str">
        <f>IF(E52="","",IF(J52="Cancelled","Cancelled",IF(COUNT(G52)=0,"Add original date",IF(COUNT(I52)=1,IF(I52&gt;G52,"Completed after original","Original met"),IF(G52&lt;Calendar!$H$6,"Original missed",IF(AND(COUNT(H52)=1,H52&gt;G52),"Revised later","Original open"))))))</f>
      </c>
      <c r="P52" s="96"/>
    </row>
    <row r="53" ht="36" customHeight="1">
      <c r="A53" s="12"/>
      <c r="B53" s="16"/>
      <c r="C53" s="17"/>
      <c r="D53" s="17"/>
      <c r="E53" s="17"/>
      <c r="F53" s="17"/>
      <c r="G53" s="18"/>
      <c r="H53" s="18"/>
      <c r="I53" s="18"/>
      <c r="J53" s="17"/>
      <c r="K53" s="17"/>
      <c r="L53" s="24" t="str">
        <f t="shared" si="1"/>
      </c>
      <c r="M53" s="25" t="str">
        <f>IF(E53="","",IF(J53="Cancelled","Cancelled",IF(OR(C53="",D53="",F53="",COUNT(L53)=0),"Complete inputs",IF(COUNT(I53)=1,IF(I53&gt;L53,"Completed late","Completed"),IF(L53&lt;Calendar!$H$6,"Overdue",IF(L53=Calendar!$H$6,"Due today",IF(L53&lt;=Calendar!$H$6+7,"Due within 7 days","Planned")))))))</f>
      </c>
      <c r="N53" s="25" t="str">
        <f>IF(OR(E53="",COUNT(L53)=0),"",IF(OR(J53="Cancelled",COUNT(I53)=1),0,MAX(0,Calendar!$H$6-L53)))</f>
      </c>
      <c r="O53" s="27" t="str">
        <f>IF(E53="","",IF(J53="Cancelled","Cancelled",IF(COUNT(G53)=0,"Add original date",IF(COUNT(I53)=1,IF(I53&gt;G53,"Completed after original","Original met"),IF(G53&lt;Calendar!$H$6,"Original missed",IF(AND(COUNT(H53)=1,H53&gt;G53),"Revised later","Original open"))))))</f>
      </c>
      <c r="P53" s="96"/>
    </row>
    <row r="54" ht="36" customHeight="1">
      <c r="A54" s="12"/>
      <c r="B54" s="20"/>
      <c r="C54" s="21"/>
      <c r="D54" s="21"/>
      <c r="E54" s="21"/>
      <c r="F54" s="21"/>
      <c r="G54" s="22"/>
      <c r="H54" s="22"/>
      <c r="I54" s="22"/>
      <c r="J54" s="21"/>
      <c r="K54" s="21"/>
      <c r="L54" s="24" t="str">
        <f t="shared" si="1"/>
      </c>
      <c r="M54" s="25" t="str">
        <f>IF(E54="","",IF(J54="Cancelled","Cancelled",IF(OR(C54="",D54="",F54="",COUNT(L54)=0),"Complete inputs",IF(COUNT(I54)=1,IF(I54&gt;L54,"Completed late","Completed"),IF(L54&lt;Calendar!$H$6,"Overdue",IF(L54=Calendar!$H$6,"Due today",IF(L54&lt;=Calendar!$H$6+7,"Due within 7 days","Planned")))))))</f>
      </c>
      <c r="N54" s="25" t="str">
        <f>IF(OR(E54="",COUNT(L54)=0),"",IF(OR(J54="Cancelled",COUNT(I54)=1),0,MAX(0,Calendar!$H$6-L54)))</f>
      </c>
      <c r="O54" s="27" t="str">
        <f>IF(E54="","",IF(J54="Cancelled","Cancelled",IF(COUNT(G54)=0,"Add original date",IF(COUNT(I54)=1,IF(I54&gt;G54,"Completed after original","Original met"),IF(G54&lt;Calendar!$H$6,"Original missed",IF(AND(COUNT(H54)=1,H54&gt;G54),"Revised later","Original open"))))))</f>
      </c>
      <c r="P54" s="96"/>
    </row>
    <row r="55" ht="36" customHeight="1">
      <c r="A55" s="12"/>
      <c r="B55" s="16"/>
      <c r="C55" s="17"/>
      <c r="D55" s="17"/>
      <c r="E55" s="17"/>
      <c r="F55" s="17"/>
      <c r="G55" s="18"/>
      <c r="H55" s="18"/>
      <c r="I55" s="18"/>
      <c r="J55" s="17"/>
      <c r="K55" s="17"/>
      <c r="L55" s="24" t="str">
        <f t="shared" si="1"/>
      </c>
      <c r="M55" s="25" t="str">
        <f>IF(E55="","",IF(J55="Cancelled","Cancelled",IF(OR(C55="",D55="",F55="",COUNT(L55)=0),"Complete inputs",IF(COUNT(I55)=1,IF(I55&gt;L55,"Completed late","Completed"),IF(L55&lt;Calendar!$H$6,"Overdue",IF(L55=Calendar!$H$6,"Due today",IF(L55&lt;=Calendar!$H$6+7,"Due within 7 days","Planned")))))))</f>
      </c>
      <c r="N55" s="25" t="str">
        <f>IF(OR(E55="",COUNT(L55)=0),"",IF(OR(J55="Cancelled",COUNT(I55)=1),0,MAX(0,Calendar!$H$6-L55)))</f>
      </c>
      <c r="O55" s="27" t="str">
        <f>IF(E55="","",IF(J55="Cancelled","Cancelled",IF(COUNT(G55)=0,"Add original date",IF(COUNT(I55)=1,IF(I55&gt;G55,"Completed after original","Original met"),IF(G55&lt;Calendar!$H$6,"Original missed",IF(AND(COUNT(H55)=1,H55&gt;G55),"Revised later","Original open"))))))</f>
      </c>
      <c r="P55" s="96"/>
    </row>
    <row r="56" ht="36" customHeight="1">
      <c r="A56" s="12"/>
      <c r="B56" s="20"/>
      <c r="C56" s="21"/>
      <c r="D56" s="21"/>
      <c r="E56" s="21"/>
      <c r="F56" s="21"/>
      <c r="G56" s="22"/>
      <c r="H56" s="22"/>
      <c r="I56" s="22"/>
      <c r="J56" s="21"/>
      <c r="K56" s="21"/>
      <c r="L56" s="24" t="str">
        <f t="shared" si="1"/>
      </c>
      <c r="M56" s="25" t="str">
        <f>IF(E56="","",IF(J56="Cancelled","Cancelled",IF(OR(C56="",D56="",F56="",COUNT(L56)=0),"Complete inputs",IF(COUNT(I56)=1,IF(I56&gt;L56,"Completed late","Completed"),IF(L56&lt;Calendar!$H$6,"Overdue",IF(L56=Calendar!$H$6,"Due today",IF(L56&lt;=Calendar!$H$6+7,"Due within 7 days","Planned")))))))</f>
      </c>
      <c r="N56" s="25" t="str">
        <f>IF(OR(E56="",COUNT(L56)=0),"",IF(OR(J56="Cancelled",COUNT(I56)=1),0,MAX(0,Calendar!$H$6-L56)))</f>
      </c>
      <c r="O56" s="27" t="str">
        <f>IF(E56="","",IF(J56="Cancelled","Cancelled",IF(COUNT(G56)=0,"Add original date",IF(COUNT(I56)=1,IF(I56&gt;G56,"Completed after original","Original met"),IF(G56&lt;Calendar!$H$6,"Original missed",IF(AND(COUNT(H56)=1,H56&gt;G56),"Revised later","Original open"))))))</f>
      </c>
      <c r="P56" s="96"/>
    </row>
    <row r="57" ht="36" customHeight="1">
      <c r="A57" s="12"/>
      <c r="B57" s="16"/>
      <c r="C57" s="17"/>
      <c r="D57" s="17"/>
      <c r="E57" s="17"/>
      <c r="F57" s="17"/>
      <c r="G57" s="18"/>
      <c r="H57" s="18"/>
      <c r="I57" s="18"/>
      <c r="J57" s="17"/>
      <c r="K57" s="17"/>
      <c r="L57" s="24" t="str">
        <f t="shared" si="1"/>
      </c>
      <c r="M57" s="25" t="str">
        <f>IF(E57="","",IF(J57="Cancelled","Cancelled",IF(OR(C57="",D57="",F57="",COUNT(L57)=0),"Complete inputs",IF(COUNT(I57)=1,IF(I57&gt;L57,"Completed late","Completed"),IF(L57&lt;Calendar!$H$6,"Overdue",IF(L57=Calendar!$H$6,"Due today",IF(L57&lt;=Calendar!$H$6+7,"Due within 7 days","Planned")))))))</f>
      </c>
      <c r="N57" s="25" t="str">
        <f>IF(OR(E57="",COUNT(L57)=0),"",IF(OR(J57="Cancelled",COUNT(I57)=1),0,MAX(0,Calendar!$H$6-L57)))</f>
      </c>
      <c r="O57" s="27" t="str">
        <f>IF(E57="","",IF(J57="Cancelled","Cancelled",IF(COUNT(G57)=0,"Add original date",IF(COUNT(I57)=1,IF(I57&gt;G57,"Completed after original","Original met"),IF(G57&lt;Calendar!$H$6,"Original missed",IF(AND(COUNT(H57)=1,H57&gt;G57),"Revised later","Original open"))))))</f>
      </c>
      <c r="P57" s="96"/>
    </row>
    <row r="58" ht="36" customHeight="1">
      <c r="A58" s="12"/>
      <c r="B58" s="20"/>
      <c r="C58" s="21"/>
      <c r="D58" s="21"/>
      <c r="E58" s="21"/>
      <c r="F58" s="21"/>
      <c r="G58" s="22"/>
      <c r="H58" s="22"/>
      <c r="I58" s="22"/>
      <c r="J58" s="21"/>
      <c r="K58" s="21"/>
      <c r="L58" s="24" t="str">
        <f t="shared" si="1"/>
      </c>
      <c r="M58" s="25" t="str">
        <f>IF(E58="","",IF(J58="Cancelled","Cancelled",IF(OR(C58="",D58="",F58="",COUNT(L58)=0),"Complete inputs",IF(COUNT(I58)=1,IF(I58&gt;L58,"Completed late","Completed"),IF(L58&lt;Calendar!$H$6,"Overdue",IF(L58=Calendar!$H$6,"Due today",IF(L58&lt;=Calendar!$H$6+7,"Due within 7 days","Planned")))))))</f>
      </c>
      <c r="N58" s="25" t="str">
        <f>IF(OR(E58="",COUNT(L58)=0),"",IF(OR(J58="Cancelled",COUNT(I58)=1),0,MAX(0,Calendar!$H$6-L58)))</f>
      </c>
      <c r="O58" s="27" t="str">
        <f>IF(E58="","",IF(J58="Cancelled","Cancelled",IF(COUNT(G58)=0,"Add original date",IF(COUNT(I58)=1,IF(I58&gt;G58,"Completed after original","Original met"),IF(G58&lt;Calendar!$H$6,"Original missed",IF(AND(COUNT(H58)=1,H58&gt;G58),"Revised later","Original open"))))))</f>
      </c>
      <c r="P58" s="96"/>
    </row>
    <row r="59" ht="36" customHeight="1">
      <c r="A59" s="12"/>
      <c r="B59" s="16"/>
      <c r="C59" s="17"/>
      <c r="D59" s="17"/>
      <c r="E59" s="17"/>
      <c r="F59" s="17"/>
      <c r="G59" s="18"/>
      <c r="H59" s="18"/>
      <c r="I59" s="18"/>
      <c r="J59" s="17"/>
      <c r="K59" s="17"/>
      <c r="L59" s="24" t="str">
        <f t="shared" si="1"/>
      </c>
      <c r="M59" s="25" t="str">
        <f>IF(E59="","",IF(J59="Cancelled","Cancelled",IF(OR(C59="",D59="",F59="",COUNT(L59)=0),"Complete inputs",IF(COUNT(I59)=1,IF(I59&gt;L59,"Completed late","Completed"),IF(L59&lt;Calendar!$H$6,"Overdue",IF(L59=Calendar!$H$6,"Due today",IF(L59&lt;=Calendar!$H$6+7,"Due within 7 days","Planned")))))))</f>
      </c>
      <c r="N59" s="25" t="str">
        <f>IF(OR(E59="",COUNT(L59)=0),"",IF(OR(J59="Cancelled",COUNT(I59)=1),0,MAX(0,Calendar!$H$6-L59)))</f>
      </c>
      <c r="O59" s="27" t="str">
        <f>IF(E59="","",IF(J59="Cancelled","Cancelled",IF(COUNT(G59)=0,"Add original date",IF(COUNT(I59)=1,IF(I59&gt;G59,"Completed after original","Original met"),IF(G59&lt;Calendar!$H$6,"Original missed",IF(AND(COUNT(H59)=1,H59&gt;G59),"Revised later","Original open"))))))</f>
      </c>
      <c r="P59" s="96"/>
    </row>
    <row r="60" ht="36" customHeight="1">
      <c r="A60" s="12"/>
      <c r="B60" s="20"/>
      <c r="C60" s="21"/>
      <c r="D60" s="21"/>
      <c r="E60" s="21"/>
      <c r="F60" s="21"/>
      <c r="G60" s="22"/>
      <c r="H60" s="22"/>
      <c r="I60" s="22"/>
      <c r="J60" s="21"/>
      <c r="K60" s="21"/>
      <c r="L60" s="24" t="str">
        <f t="shared" si="1"/>
      </c>
      <c r="M60" s="25" t="str">
        <f>IF(E60="","",IF(J60="Cancelled","Cancelled",IF(OR(C60="",D60="",F60="",COUNT(L60)=0),"Complete inputs",IF(COUNT(I60)=1,IF(I60&gt;L60,"Completed late","Completed"),IF(L60&lt;Calendar!$H$6,"Overdue",IF(L60=Calendar!$H$6,"Due today",IF(L60&lt;=Calendar!$H$6+7,"Due within 7 days","Planned")))))))</f>
      </c>
      <c r="N60" s="25" t="str">
        <f>IF(OR(E60="",COUNT(L60)=0),"",IF(OR(J60="Cancelled",COUNT(I60)=1),0,MAX(0,Calendar!$H$6-L60)))</f>
      </c>
      <c r="O60" s="27" t="str">
        <f>IF(E60="","",IF(J60="Cancelled","Cancelled",IF(COUNT(G60)=0,"Add original date",IF(COUNT(I60)=1,IF(I60&gt;G60,"Completed after original","Original met"),IF(G60&lt;Calendar!$H$6,"Original missed",IF(AND(COUNT(H60)=1,H60&gt;G60),"Revised later","Original open"))))))</f>
      </c>
      <c r="P60" s="96"/>
    </row>
    <row r="61" ht="36" customHeight="1">
      <c r="A61" s="12"/>
      <c r="B61" s="16"/>
      <c r="C61" s="17"/>
      <c r="D61" s="17"/>
      <c r="E61" s="17"/>
      <c r="F61" s="17"/>
      <c r="G61" s="18"/>
      <c r="H61" s="18"/>
      <c r="I61" s="18"/>
      <c r="J61" s="17"/>
      <c r="K61" s="17"/>
      <c r="L61" s="24" t="str">
        <f t="shared" si="1"/>
      </c>
      <c r="M61" s="25" t="str">
        <f>IF(E61="","",IF(J61="Cancelled","Cancelled",IF(OR(C61="",D61="",F61="",COUNT(L61)=0),"Complete inputs",IF(COUNT(I61)=1,IF(I61&gt;L61,"Completed late","Completed"),IF(L61&lt;Calendar!$H$6,"Overdue",IF(L61=Calendar!$H$6,"Due today",IF(L61&lt;=Calendar!$H$6+7,"Due within 7 days","Planned")))))))</f>
      </c>
      <c r="N61" s="25" t="str">
        <f>IF(OR(E61="",COUNT(L61)=0),"",IF(OR(J61="Cancelled",COUNT(I61)=1),0,MAX(0,Calendar!$H$6-L61)))</f>
      </c>
      <c r="O61" s="27" t="str">
        <f>IF(E61="","",IF(J61="Cancelled","Cancelled",IF(COUNT(G61)=0,"Add original date",IF(COUNT(I61)=1,IF(I61&gt;G61,"Completed after original","Original met"),IF(G61&lt;Calendar!$H$6,"Original missed",IF(AND(COUNT(H61)=1,H61&gt;G61),"Revised later","Original open"))))))</f>
      </c>
      <c r="P61" s="96"/>
    </row>
    <row r="62" ht="36" customHeight="1">
      <c r="A62" s="12"/>
      <c r="B62" s="20"/>
      <c r="C62" s="21"/>
      <c r="D62" s="21"/>
      <c r="E62" s="21"/>
      <c r="F62" s="21"/>
      <c r="G62" s="22"/>
      <c r="H62" s="22"/>
      <c r="I62" s="22"/>
      <c r="J62" s="21"/>
      <c r="K62" s="21"/>
      <c r="L62" s="24" t="str">
        <f t="shared" si="1"/>
      </c>
      <c r="M62" s="25" t="str">
        <f>IF(E62="","",IF(J62="Cancelled","Cancelled",IF(OR(C62="",D62="",F62="",COUNT(L62)=0),"Complete inputs",IF(COUNT(I62)=1,IF(I62&gt;L62,"Completed late","Completed"),IF(L62&lt;Calendar!$H$6,"Overdue",IF(L62=Calendar!$H$6,"Due today",IF(L62&lt;=Calendar!$H$6+7,"Due within 7 days","Planned")))))))</f>
      </c>
      <c r="N62" s="25" t="str">
        <f>IF(OR(E62="",COUNT(L62)=0),"",IF(OR(J62="Cancelled",COUNT(I62)=1),0,MAX(0,Calendar!$H$6-L62)))</f>
      </c>
      <c r="O62" s="27" t="str">
        <f>IF(E62="","",IF(J62="Cancelled","Cancelled",IF(COUNT(G62)=0,"Add original date",IF(COUNT(I62)=1,IF(I62&gt;G62,"Completed after original","Original met"),IF(G62&lt;Calendar!$H$6,"Original missed",IF(AND(COUNT(H62)=1,H62&gt;G62),"Revised later","Original open"))))))</f>
      </c>
      <c r="P62" s="96"/>
    </row>
    <row r="63" ht="36" customHeight="1">
      <c r="A63" s="12"/>
      <c r="B63" s="16"/>
      <c r="C63" s="17"/>
      <c r="D63" s="17"/>
      <c r="E63" s="17"/>
      <c r="F63" s="17"/>
      <c r="G63" s="18"/>
      <c r="H63" s="18"/>
      <c r="I63" s="18"/>
      <c r="J63" s="17"/>
      <c r="K63" s="17"/>
      <c r="L63" s="24" t="str">
        <f t="shared" si="1"/>
      </c>
      <c r="M63" s="25" t="str">
        <f>IF(E63="","",IF(J63="Cancelled","Cancelled",IF(OR(C63="",D63="",F63="",COUNT(L63)=0),"Complete inputs",IF(COUNT(I63)=1,IF(I63&gt;L63,"Completed late","Completed"),IF(L63&lt;Calendar!$H$6,"Overdue",IF(L63=Calendar!$H$6,"Due today",IF(L63&lt;=Calendar!$H$6+7,"Due within 7 days","Planned")))))))</f>
      </c>
      <c r="N63" s="25" t="str">
        <f>IF(OR(E63="",COUNT(L63)=0),"",IF(OR(J63="Cancelled",COUNT(I63)=1),0,MAX(0,Calendar!$H$6-L63)))</f>
      </c>
      <c r="O63" s="27" t="str">
        <f>IF(E63="","",IF(J63="Cancelled","Cancelled",IF(COUNT(G63)=0,"Add original date",IF(COUNT(I63)=1,IF(I63&gt;G63,"Completed after original","Original met"),IF(G63&lt;Calendar!$H$6,"Original missed",IF(AND(COUNT(H63)=1,H63&gt;G63),"Revised later","Original open"))))))</f>
      </c>
      <c r="P63" s="96"/>
    </row>
    <row r="64" ht="36" customHeight="1">
      <c r="A64" s="12"/>
      <c r="B64" s="20"/>
      <c r="C64" s="21"/>
      <c r="D64" s="21"/>
      <c r="E64" s="21"/>
      <c r="F64" s="21"/>
      <c r="G64" s="22"/>
      <c r="H64" s="22"/>
      <c r="I64" s="22"/>
      <c r="J64" s="21"/>
      <c r="K64" s="21"/>
      <c r="L64" s="24" t="str">
        <f t="shared" si="1"/>
      </c>
      <c r="M64" s="25" t="str">
        <f>IF(E64="","",IF(J64="Cancelled","Cancelled",IF(OR(C64="",D64="",F64="",COUNT(L64)=0),"Complete inputs",IF(COUNT(I64)=1,IF(I64&gt;L64,"Completed late","Completed"),IF(L64&lt;Calendar!$H$6,"Overdue",IF(L64=Calendar!$H$6,"Due today",IF(L64&lt;=Calendar!$H$6+7,"Due within 7 days","Planned")))))))</f>
      </c>
      <c r="N64" s="25" t="str">
        <f>IF(OR(E64="",COUNT(L64)=0),"",IF(OR(J64="Cancelled",COUNT(I64)=1),0,MAX(0,Calendar!$H$6-L64)))</f>
      </c>
      <c r="O64" s="27" t="str">
        <f>IF(E64="","",IF(J64="Cancelled","Cancelled",IF(COUNT(G64)=0,"Add original date",IF(COUNT(I64)=1,IF(I64&gt;G64,"Completed after original","Original met"),IF(G64&lt;Calendar!$H$6,"Original missed",IF(AND(COUNT(H64)=1,H64&gt;G64),"Revised later","Original open"))))))</f>
      </c>
      <c r="P64" s="96"/>
    </row>
    <row r="65" ht="36" customHeight="1">
      <c r="A65" s="12"/>
      <c r="B65" s="16"/>
      <c r="C65" s="17"/>
      <c r="D65" s="17"/>
      <c r="E65" s="17"/>
      <c r="F65" s="17"/>
      <c r="G65" s="18"/>
      <c r="H65" s="18"/>
      <c r="I65" s="18"/>
      <c r="J65" s="17"/>
      <c r="K65" s="17"/>
      <c r="L65" s="24" t="str">
        <f t="shared" si="1"/>
      </c>
      <c r="M65" s="25" t="str">
        <f>IF(E65="","",IF(J65="Cancelled","Cancelled",IF(OR(C65="",D65="",F65="",COUNT(L65)=0),"Complete inputs",IF(COUNT(I65)=1,IF(I65&gt;L65,"Completed late","Completed"),IF(L65&lt;Calendar!$H$6,"Overdue",IF(L65=Calendar!$H$6,"Due today",IF(L65&lt;=Calendar!$H$6+7,"Due within 7 days","Planned")))))))</f>
      </c>
      <c r="N65" s="25" t="str">
        <f>IF(OR(E65="",COUNT(L65)=0),"",IF(OR(J65="Cancelled",COUNT(I65)=1),0,MAX(0,Calendar!$H$6-L65)))</f>
      </c>
      <c r="O65" s="27" t="str">
        <f>IF(E65="","",IF(J65="Cancelled","Cancelled",IF(COUNT(G65)=0,"Add original date",IF(COUNT(I65)=1,IF(I65&gt;G65,"Completed after original","Original met"),IF(G65&lt;Calendar!$H$6,"Original missed",IF(AND(COUNT(H65)=1,H65&gt;G65),"Revised later","Original open"))))))</f>
      </c>
      <c r="P65" s="96"/>
    </row>
    <row r="66" ht="36" customHeight="1">
      <c r="A66" s="12"/>
      <c r="B66" s="20"/>
      <c r="C66" s="21"/>
      <c r="D66" s="21"/>
      <c r="E66" s="21"/>
      <c r="F66" s="21"/>
      <c r="G66" s="22"/>
      <c r="H66" s="22"/>
      <c r="I66" s="22"/>
      <c r="J66" s="21"/>
      <c r="K66" s="21"/>
      <c r="L66" s="24" t="str">
        <f t="shared" si="1"/>
      </c>
      <c r="M66" s="25" t="str">
        <f>IF(E66="","",IF(J66="Cancelled","Cancelled",IF(OR(C66="",D66="",F66="",COUNT(L66)=0),"Complete inputs",IF(COUNT(I66)=1,IF(I66&gt;L66,"Completed late","Completed"),IF(L66&lt;Calendar!$H$6,"Overdue",IF(L66=Calendar!$H$6,"Due today",IF(L66&lt;=Calendar!$H$6+7,"Due within 7 days","Planned")))))))</f>
      </c>
      <c r="N66" s="25" t="str">
        <f>IF(OR(E66="",COUNT(L66)=0),"",IF(OR(J66="Cancelled",COUNT(I66)=1),0,MAX(0,Calendar!$H$6-L66)))</f>
      </c>
      <c r="O66" s="27" t="str">
        <f>IF(E66="","",IF(J66="Cancelled","Cancelled",IF(COUNT(G66)=0,"Add original date",IF(COUNT(I66)=1,IF(I66&gt;G66,"Completed after original","Original met"),IF(G66&lt;Calendar!$H$6,"Original missed",IF(AND(COUNT(H66)=1,H66&gt;G66),"Revised later","Original open"))))))</f>
      </c>
      <c r="P66" s="96"/>
    </row>
    <row r="67" ht="36" customHeight="1">
      <c r="A67" s="12"/>
      <c r="B67" s="16"/>
      <c r="C67" s="17"/>
      <c r="D67" s="17"/>
      <c r="E67" s="17"/>
      <c r="F67" s="17"/>
      <c r="G67" s="18"/>
      <c r="H67" s="18"/>
      <c r="I67" s="18"/>
      <c r="J67" s="17"/>
      <c r="K67" s="17"/>
      <c r="L67" s="24" t="str">
        <f t="shared" si="1"/>
      </c>
      <c r="M67" s="25" t="str">
        <f>IF(E67="","",IF(J67="Cancelled","Cancelled",IF(OR(C67="",D67="",F67="",COUNT(L67)=0),"Complete inputs",IF(COUNT(I67)=1,IF(I67&gt;L67,"Completed late","Completed"),IF(L67&lt;Calendar!$H$6,"Overdue",IF(L67=Calendar!$H$6,"Due today",IF(L67&lt;=Calendar!$H$6+7,"Due within 7 days","Planned")))))))</f>
      </c>
      <c r="N67" s="25" t="str">
        <f>IF(OR(E67="",COUNT(L67)=0),"",IF(OR(J67="Cancelled",COUNT(I67)=1),0,MAX(0,Calendar!$H$6-L67)))</f>
      </c>
      <c r="O67" s="27" t="str">
        <f>IF(E67="","",IF(J67="Cancelled","Cancelled",IF(COUNT(G67)=0,"Add original date",IF(COUNT(I67)=1,IF(I67&gt;G67,"Completed after original","Original met"),IF(G67&lt;Calendar!$H$6,"Original missed",IF(AND(COUNT(H67)=1,H67&gt;G67),"Revised later","Original open"))))))</f>
      </c>
      <c r="P67" s="96"/>
    </row>
    <row r="68" ht="36" customHeight="1">
      <c r="A68" s="12"/>
      <c r="B68" s="20"/>
      <c r="C68" s="21"/>
      <c r="D68" s="21"/>
      <c r="E68" s="21"/>
      <c r="F68" s="21"/>
      <c r="G68" s="22"/>
      <c r="H68" s="22"/>
      <c r="I68" s="22"/>
      <c r="J68" s="21"/>
      <c r="K68" s="21"/>
      <c r="L68" s="24" t="str">
        <f t="shared" si="1"/>
      </c>
      <c r="M68" s="25" t="str">
        <f>IF(E68="","",IF(J68="Cancelled","Cancelled",IF(OR(C68="",D68="",F68="",COUNT(L68)=0),"Complete inputs",IF(COUNT(I68)=1,IF(I68&gt;L68,"Completed late","Completed"),IF(L68&lt;Calendar!$H$6,"Overdue",IF(L68=Calendar!$H$6,"Due today",IF(L68&lt;=Calendar!$H$6+7,"Due within 7 days","Planned")))))))</f>
      </c>
      <c r="N68" s="25" t="str">
        <f>IF(OR(E68="",COUNT(L68)=0),"",IF(OR(J68="Cancelled",COUNT(I68)=1),0,MAX(0,Calendar!$H$6-L68)))</f>
      </c>
      <c r="O68" s="27" t="str">
        <f>IF(E68="","",IF(J68="Cancelled","Cancelled",IF(COUNT(G68)=0,"Add original date",IF(COUNT(I68)=1,IF(I68&gt;G68,"Completed after original","Original met"),IF(G68&lt;Calendar!$H$6,"Original missed",IF(AND(COUNT(H68)=1,H68&gt;G68),"Revised later","Original open"))))))</f>
      </c>
      <c r="P68" s="96"/>
    </row>
    <row r="69" ht="36" customHeight="1">
      <c r="A69" s="12"/>
      <c r="B69" s="16"/>
      <c r="C69" s="17"/>
      <c r="D69" s="17"/>
      <c r="E69" s="17"/>
      <c r="F69" s="17"/>
      <c r="G69" s="18"/>
      <c r="H69" s="18"/>
      <c r="I69" s="18"/>
      <c r="J69" s="17"/>
      <c r="K69" s="17"/>
      <c r="L69" s="24" t="str">
        <f t="shared" si="1"/>
      </c>
      <c r="M69" s="25" t="str">
        <f>IF(E69="","",IF(J69="Cancelled","Cancelled",IF(OR(C69="",D69="",F69="",COUNT(L69)=0),"Complete inputs",IF(COUNT(I69)=1,IF(I69&gt;L69,"Completed late","Completed"),IF(L69&lt;Calendar!$H$6,"Overdue",IF(L69=Calendar!$H$6,"Due today",IF(L69&lt;=Calendar!$H$6+7,"Due within 7 days","Planned")))))))</f>
      </c>
      <c r="N69" s="25" t="str">
        <f>IF(OR(E69="",COUNT(L69)=0),"",IF(OR(J69="Cancelled",COUNT(I69)=1),0,MAX(0,Calendar!$H$6-L69)))</f>
      </c>
      <c r="O69" s="27" t="str">
        <f>IF(E69="","",IF(J69="Cancelled","Cancelled",IF(COUNT(G69)=0,"Add original date",IF(COUNT(I69)=1,IF(I69&gt;G69,"Completed after original","Original met"),IF(G69&lt;Calendar!$H$6,"Original missed",IF(AND(COUNT(H69)=1,H69&gt;G69),"Revised later","Original open"))))))</f>
      </c>
      <c r="P69" s="96"/>
    </row>
    <row r="70" ht="36" customHeight="1">
      <c r="A70" s="12"/>
      <c r="B70" s="20"/>
      <c r="C70" s="21"/>
      <c r="D70" s="21"/>
      <c r="E70" s="21"/>
      <c r="F70" s="21"/>
      <c r="G70" s="22"/>
      <c r="H70" s="22"/>
      <c r="I70" s="22"/>
      <c r="J70" s="21"/>
      <c r="K70" s="21"/>
      <c r="L70" s="24" t="str">
        <f t="shared" si="1"/>
      </c>
      <c r="M70" s="25" t="str">
        <f>IF(E70="","",IF(J70="Cancelled","Cancelled",IF(OR(C70="",D70="",F70="",COUNT(L70)=0),"Complete inputs",IF(COUNT(I70)=1,IF(I70&gt;L70,"Completed late","Completed"),IF(L70&lt;Calendar!$H$6,"Overdue",IF(L70=Calendar!$H$6,"Due today",IF(L70&lt;=Calendar!$H$6+7,"Due within 7 days","Planned")))))))</f>
      </c>
      <c r="N70" s="25" t="str">
        <f>IF(OR(E70="",COUNT(L70)=0),"",IF(OR(J70="Cancelled",COUNT(I70)=1),0,MAX(0,Calendar!$H$6-L70)))</f>
      </c>
      <c r="O70" s="27" t="str">
        <f>IF(E70="","",IF(J70="Cancelled","Cancelled",IF(COUNT(G70)=0,"Add original date",IF(COUNT(I70)=1,IF(I70&gt;G70,"Completed after original","Original met"),IF(G70&lt;Calendar!$H$6,"Original missed",IF(AND(COUNT(H70)=1,H70&gt;G70),"Revised later","Original open"))))))</f>
      </c>
      <c r="P70" s="96"/>
    </row>
    <row r="71" ht="36" customHeight="1">
      <c r="A71" s="12"/>
      <c r="B71" s="16"/>
      <c r="C71" s="17"/>
      <c r="D71" s="17"/>
      <c r="E71" s="17"/>
      <c r="F71" s="17"/>
      <c r="G71" s="18"/>
      <c r="H71" s="18"/>
      <c r="I71" s="18"/>
      <c r="J71" s="17"/>
      <c r="K71" s="17"/>
      <c r="L71" s="24" t="str">
        <f t="shared" si="1"/>
      </c>
      <c r="M71" s="25" t="str">
        <f>IF(E71="","",IF(J71="Cancelled","Cancelled",IF(OR(C71="",D71="",F71="",COUNT(L71)=0),"Complete inputs",IF(COUNT(I71)=1,IF(I71&gt;L71,"Completed late","Completed"),IF(L71&lt;Calendar!$H$6,"Overdue",IF(L71=Calendar!$H$6,"Due today",IF(L71&lt;=Calendar!$H$6+7,"Due within 7 days","Planned")))))))</f>
      </c>
      <c r="N71" s="25" t="str">
        <f>IF(OR(E71="",COUNT(L71)=0),"",IF(OR(J71="Cancelled",COUNT(I71)=1),0,MAX(0,Calendar!$H$6-L71)))</f>
      </c>
      <c r="O71" s="27" t="str">
        <f>IF(E71="","",IF(J71="Cancelled","Cancelled",IF(COUNT(G71)=0,"Add original date",IF(COUNT(I71)=1,IF(I71&gt;G71,"Completed after original","Original met"),IF(G71&lt;Calendar!$H$6,"Original missed",IF(AND(COUNT(H71)=1,H71&gt;G71),"Revised later","Original open"))))))</f>
      </c>
      <c r="P71" s="96"/>
    </row>
    <row r="72" ht="36" customHeight="1">
      <c r="A72" s="12"/>
      <c r="B72" s="20"/>
      <c r="C72" s="21"/>
      <c r="D72" s="21"/>
      <c r="E72" s="21"/>
      <c r="F72" s="21"/>
      <c r="G72" s="22"/>
      <c r="H72" s="22"/>
      <c r="I72" s="22"/>
      <c r="J72" s="21"/>
      <c r="K72" s="21"/>
      <c r="L72" s="24" t="str">
        <f t="shared" si="1"/>
      </c>
      <c r="M72" s="25" t="str">
        <f>IF(E72="","",IF(J72="Cancelled","Cancelled",IF(OR(C72="",D72="",F72="",COUNT(L72)=0),"Complete inputs",IF(COUNT(I72)=1,IF(I72&gt;L72,"Completed late","Completed"),IF(L72&lt;Calendar!$H$6,"Overdue",IF(L72=Calendar!$H$6,"Due today",IF(L72&lt;=Calendar!$H$6+7,"Due within 7 days","Planned")))))))</f>
      </c>
      <c r="N72" s="25" t="str">
        <f>IF(OR(E72="",COUNT(L72)=0),"",IF(OR(J72="Cancelled",COUNT(I72)=1),0,MAX(0,Calendar!$H$6-L72)))</f>
      </c>
      <c r="O72" s="27" t="str">
        <f>IF(E72="","",IF(J72="Cancelled","Cancelled",IF(COUNT(G72)=0,"Add original date",IF(COUNT(I72)=1,IF(I72&gt;G72,"Completed after original","Original met"),IF(G72&lt;Calendar!$H$6,"Original missed",IF(AND(COUNT(H72)=1,H72&gt;G72),"Revised later","Original open"))))))</f>
      </c>
      <c r="P72" s="96"/>
    </row>
    <row r="73" ht="36" customHeight="1">
      <c r="A73" s="12"/>
      <c r="B73" s="16"/>
      <c r="C73" s="17"/>
      <c r="D73" s="17"/>
      <c r="E73" s="17"/>
      <c r="F73" s="17"/>
      <c r="G73" s="18"/>
      <c r="H73" s="18"/>
      <c r="I73" s="18"/>
      <c r="J73" s="17"/>
      <c r="K73" s="17"/>
      <c r="L73" s="24" t="str">
        <f t="shared" ref="L73:L104" si="2">IF(E73="","",IF(COUNT(H73)=1,H73,IF(COUNT(G73)=1,G73,"")))</f>
      </c>
      <c r="M73" s="25" t="str">
        <f>IF(E73="","",IF(J73="Cancelled","Cancelled",IF(OR(C73="",D73="",F73="",COUNT(L73)=0),"Complete inputs",IF(COUNT(I73)=1,IF(I73&gt;L73,"Completed late","Completed"),IF(L73&lt;Calendar!$H$6,"Overdue",IF(L73=Calendar!$H$6,"Due today",IF(L73&lt;=Calendar!$H$6+7,"Due within 7 days","Planned")))))))</f>
      </c>
      <c r="N73" s="25" t="str">
        <f>IF(OR(E73="",COUNT(L73)=0),"",IF(OR(J73="Cancelled",COUNT(I73)=1),0,MAX(0,Calendar!$H$6-L73)))</f>
      </c>
      <c r="O73" s="27" t="str">
        <f>IF(E73="","",IF(J73="Cancelled","Cancelled",IF(COUNT(G73)=0,"Add original date",IF(COUNT(I73)=1,IF(I73&gt;G73,"Completed after original","Original met"),IF(G73&lt;Calendar!$H$6,"Original missed",IF(AND(COUNT(H73)=1,H73&gt;G73),"Revised later","Original open"))))))</f>
      </c>
      <c r="P73" s="96"/>
    </row>
    <row r="74" ht="36" customHeight="1">
      <c r="A74" s="12"/>
      <c r="B74" s="20"/>
      <c r="C74" s="21"/>
      <c r="D74" s="21"/>
      <c r="E74" s="21"/>
      <c r="F74" s="21"/>
      <c r="G74" s="22"/>
      <c r="H74" s="22"/>
      <c r="I74" s="22"/>
      <c r="J74" s="21"/>
      <c r="K74" s="21"/>
      <c r="L74" s="24" t="str">
        <f t="shared" si="2"/>
      </c>
      <c r="M74" s="25" t="str">
        <f>IF(E74="","",IF(J74="Cancelled","Cancelled",IF(OR(C74="",D74="",F74="",COUNT(L74)=0),"Complete inputs",IF(COUNT(I74)=1,IF(I74&gt;L74,"Completed late","Completed"),IF(L74&lt;Calendar!$H$6,"Overdue",IF(L74=Calendar!$H$6,"Due today",IF(L74&lt;=Calendar!$H$6+7,"Due within 7 days","Planned")))))))</f>
      </c>
      <c r="N74" s="25" t="str">
        <f>IF(OR(E74="",COUNT(L74)=0),"",IF(OR(J74="Cancelled",COUNT(I74)=1),0,MAX(0,Calendar!$H$6-L74)))</f>
      </c>
      <c r="O74" s="27" t="str">
        <f>IF(E74="","",IF(J74="Cancelled","Cancelled",IF(COUNT(G74)=0,"Add original date",IF(COUNT(I74)=1,IF(I74&gt;G74,"Completed after original","Original met"),IF(G74&lt;Calendar!$H$6,"Original missed",IF(AND(COUNT(H74)=1,H74&gt;G74),"Revised later","Original open"))))))</f>
      </c>
      <c r="P74" s="96"/>
    </row>
    <row r="75" ht="36" customHeight="1">
      <c r="A75" s="12"/>
      <c r="B75" s="16"/>
      <c r="C75" s="17"/>
      <c r="D75" s="17"/>
      <c r="E75" s="17"/>
      <c r="F75" s="17"/>
      <c r="G75" s="18"/>
      <c r="H75" s="18"/>
      <c r="I75" s="18"/>
      <c r="J75" s="17"/>
      <c r="K75" s="17"/>
      <c r="L75" s="24" t="str">
        <f t="shared" si="2"/>
      </c>
      <c r="M75" s="25" t="str">
        <f>IF(E75="","",IF(J75="Cancelled","Cancelled",IF(OR(C75="",D75="",F75="",COUNT(L75)=0),"Complete inputs",IF(COUNT(I75)=1,IF(I75&gt;L75,"Completed late","Completed"),IF(L75&lt;Calendar!$H$6,"Overdue",IF(L75=Calendar!$H$6,"Due today",IF(L75&lt;=Calendar!$H$6+7,"Due within 7 days","Planned")))))))</f>
      </c>
      <c r="N75" s="25" t="str">
        <f>IF(OR(E75="",COUNT(L75)=0),"",IF(OR(J75="Cancelled",COUNT(I75)=1),0,MAX(0,Calendar!$H$6-L75)))</f>
      </c>
      <c r="O75" s="27" t="str">
        <f>IF(E75="","",IF(J75="Cancelled","Cancelled",IF(COUNT(G75)=0,"Add original date",IF(COUNT(I75)=1,IF(I75&gt;G75,"Completed after original","Original met"),IF(G75&lt;Calendar!$H$6,"Original missed",IF(AND(COUNT(H75)=1,H75&gt;G75),"Revised later","Original open"))))))</f>
      </c>
      <c r="P75" s="96"/>
    </row>
    <row r="76" ht="36" customHeight="1">
      <c r="A76" s="12"/>
      <c r="B76" s="20"/>
      <c r="C76" s="21"/>
      <c r="D76" s="21"/>
      <c r="E76" s="21"/>
      <c r="F76" s="21"/>
      <c r="G76" s="22"/>
      <c r="H76" s="22"/>
      <c r="I76" s="22"/>
      <c r="J76" s="21"/>
      <c r="K76" s="21"/>
      <c r="L76" s="24" t="str">
        <f t="shared" si="2"/>
      </c>
      <c r="M76" s="25" t="str">
        <f>IF(E76="","",IF(J76="Cancelled","Cancelled",IF(OR(C76="",D76="",F76="",COUNT(L76)=0),"Complete inputs",IF(COUNT(I76)=1,IF(I76&gt;L76,"Completed late","Completed"),IF(L76&lt;Calendar!$H$6,"Overdue",IF(L76=Calendar!$H$6,"Due today",IF(L76&lt;=Calendar!$H$6+7,"Due within 7 days","Planned")))))))</f>
      </c>
      <c r="N76" s="25" t="str">
        <f>IF(OR(E76="",COUNT(L76)=0),"",IF(OR(J76="Cancelled",COUNT(I76)=1),0,MAX(0,Calendar!$H$6-L76)))</f>
      </c>
      <c r="O76" s="27" t="str">
        <f>IF(E76="","",IF(J76="Cancelled","Cancelled",IF(COUNT(G76)=0,"Add original date",IF(COUNT(I76)=1,IF(I76&gt;G76,"Completed after original","Original met"),IF(G76&lt;Calendar!$H$6,"Original missed",IF(AND(COUNT(H76)=1,H76&gt;G76),"Revised later","Original open"))))))</f>
      </c>
      <c r="P76" s="96"/>
    </row>
    <row r="77" ht="36" customHeight="1">
      <c r="A77" s="12"/>
      <c r="B77" s="16"/>
      <c r="C77" s="17"/>
      <c r="D77" s="17"/>
      <c r="E77" s="17"/>
      <c r="F77" s="17"/>
      <c r="G77" s="18"/>
      <c r="H77" s="18"/>
      <c r="I77" s="18"/>
      <c r="J77" s="17"/>
      <c r="K77" s="17"/>
      <c r="L77" s="24" t="str">
        <f t="shared" si="2"/>
      </c>
      <c r="M77" s="25" t="str">
        <f>IF(E77="","",IF(J77="Cancelled","Cancelled",IF(OR(C77="",D77="",F77="",COUNT(L77)=0),"Complete inputs",IF(COUNT(I77)=1,IF(I77&gt;L77,"Completed late","Completed"),IF(L77&lt;Calendar!$H$6,"Overdue",IF(L77=Calendar!$H$6,"Due today",IF(L77&lt;=Calendar!$H$6+7,"Due within 7 days","Planned")))))))</f>
      </c>
      <c r="N77" s="25" t="str">
        <f>IF(OR(E77="",COUNT(L77)=0),"",IF(OR(J77="Cancelled",COUNT(I77)=1),0,MAX(0,Calendar!$H$6-L77)))</f>
      </c>
      <c r="O77" s="27" t="str">
        <f>IF(E77="","",IF(J77="Cancelled","Cancelled",IF(COUNT(G77)=0,"Add original date",IF(COUNT(I77)=1,IF(I77&gt;G77,"Completed after original","Original met"),IF(G77&lt;Calendar!$H$6,"Original missed",IF(AND(COUNT(H77)=1,H77&gt;G77),"Revised later","Original open"))))))</f>
      </c>
      <c r="P77" s="96"/>
    </row>
    <row r="78" ht="36" customHeight="1">
      <c r="A78" s="12"/>
      <c r="B78" s="20"/>
      <c r="C78" s="21"/>
      <c r="D78" s="21"/>
      <c r="E78" s="21"/>
      <c r="F78" s="21"/>
      <c r="G78" s="22"/>
      <c r="H78" s="22"/>
      <c r="I78" s="22"/>
      <c r="J78" s="21"/>
      <c r="K78" s="21"/>
      <c r="L78" s="24" t="str">
        <f t="shared" si="2"/>
      </c>
      <c r="M78" s="25" t="str">
        <f>IF(E78="","",IF(J78="Cancelled","Cancelled",IF(OR(C78="",D78="",F78="",COUNT(L78)=0),"Complete inputs",IF(COUNT(I78)=1,IF(I78&gt;L78,"Completed late","Completed"),IF(L78&lt;Calendar!$H$6,"Overdue",IF(L78=Calendar!$H$6,"Due today",IF(L78&lt;=Calendar!$H$6+7,"Due within 7 days","Planned")))))))</f>
      </c>
      <c r="N78" s="25" t="str">
        <f>IF(OR(E78="",COUNT(L78)=0),"",IF(OR(J78="Cancelled",COUNT(I78)=1),0,MAX(0,Calendar!$H$6-L78)))</f>
      </c>
      <c r="O78" s="27" t="str">
        <f>IF(E78="","",IF(J78="Cancelled","Cancelled",IF(COUNT(G78)=0,"Add original date",IF(COUNT(I78)=1,IF(I78&gt;G78,"Completed after original","Original met"),IF(G78&lt;Calendar!$H$6,"Original missed",IF(AND(COUNT(H78)=1,H78&gt;G78),"Revised later","Original open"))))))</f>
      </c>
      <c r="P78" s="96"/>
    </row>
    <row r="79" ht="36" customHeight="1">
      <c r="A79" s="12"/>
      <c r="B79" s="16"/>
      <c r="C79" s="17"/>
      <c r="D79" s="17"/>
      <c r="E79" s="17"/>
      <c r="F79" s="17"/>
      <c r="G79" s="18"/>
      <c r="H79" s="18"/>
      <c r="I79" s="18"/>
      <c r="J79" s="17"/>
      <c r="K79" s="17"/>
      <c r="L79" s="24" t="str">
        <f t="shared" si="2"/>
      </c>
      <c r="M79" s="25" t="str">
        <f>IF(E79="","",IF(J79="Cancelled","Cancelled",IF(OR(C79="",D79="",F79="",COUNT(L79)=0),"Complete inputs",IF(COUNT(I79)=1,IF(I79&gt;L79,"Completed late","Completed"),IF(L79&lt;Calendar!$H$6,"Overdue",IF(L79=Calendar!$H$6,"Due today",IF(L79&lt;=Calendar!$H$6+7,"Due within 7 days","Planned")))))))</f>
      </c>
      <c r="N79" s="25" t="str">
        <f>IF(OR(E79="",COUNT(L79)=0),"",IF(OR(J79="Cancelled",COUNT(I79)=1),0,MAX(0,Calendar!$H$6-L79)))</f>
      </c>
      <c r="O79" s="27" t="str">
        <f>IF(E79="","",IF(J79="Cancelled","Cancelled",IF(COUNT(G79)=0,"Add original date",IF(COUNT(I79)=1,IF(I79&gt;G79,"Completed after original","Original met"),IF(G79&lt;Calendar!$H$6,"Original missed",IF(AND(COUNT(H79)=1,H79&gt;G79),"Revised later","Original open"))))))</f>
      </c>
      <c r="P79" s="96"/>
    </row>
    <row r="80" ht="36" customHeight="1">
      <c r="A80" s="12"/>
      <c r="B80" s="20"/>
      <c r="C80" s="21"/>
      <c r="D80" s="21"/>
      <c r="E80" s="21"/>
      <c r="F80" s="21"/>
      <c r="G80" s="22"/>
      <c r="H80" s="22"/>
      <c r="I80" s="22"/>
      <c r="J80" s="21"/>
      <c r="K80" s="21"/>
      <c r="L80" s="24" t="str">
        <f t="shared" si="2"/>
      </c>
      <c r="M80" s="25" t="str">
        <f>IF(E80="","",IF(J80="Cancelled","Cancelled",IF(OR(C80="",D80="",F80="",COUNT(L80)=0),"Complete inputs",IF(COUNT(I80)=1,IF(I80&gt;L80,"Completed late","Completed"),IF(L80&lt;Calendar!$H$6,"Overdue",IF(L80=Calendar!$H$6,"Due today",IF(L80&lt;=Calendar!$H$6+7,"Due within 7 days","Planned")))))))</f>
      </c>
      <c r="N80" s="25" t="str">
        <f>IF(OR(E80="",COUNT(L80)=0),"",IF(OR(J80="Cancelled",COUNT(I80)=1),0,MAX(0,Calendar!$H$6-L80)))</f>
      </c>
      <c r="O80" s="27" t="str">
        <f>IF(E80="","",IF(J80="Cancelled","Cancelled",IF(COUNT(G80)=0,"Add original date",IF(COUNT(I80)=1,IF(I80&gt;G80,"Completed after original","Original met"),IF(G80&lt;Calendar!$H$6,"Original missed",IF(AND(COUNT(H80)=1,H80&gt;G80),"Revised later","Original open"))))))</f>
      </c>
      <c r="P80" s="96"/>
    </row>
    <row r="81" ht="36" customHeight="1">
      <c r="A81" s="12"/>
      <c r="B81" s="16"/>
      <c r="C81" s="17"/>
      <c r="D81" s="17"/>
      <c r="E81" s="17"/>
      <c r="F81" s="17"/>
      <c r="G81" s="18"/>
      <c r="H81" s="18"/>
      <c r="I81" s="18"/>
      <c r="J81" s="17"/>
      <c r="K81" s="17"/>
      <c r="L81" s="24" t="str">
        <f t="shared" si="2"/>
      </c>
      <c r="M81" s="25" t="str">
        <f>IF(E81="","",IF(J81="Cancelled","Cancelled",IF(OR(C81="",D81="",F81="",COUNT(L81)=0),"Complete inputs",IF(COUNT(I81)=1,IF(I81&gt;L81,"Completed late","Completed"),IF(L81&lt;Calendar!$H$6,"Overdue",IF(L81=Calendar!$H$6,"Due today",IF(L81&lt;=Calendar!$H$6+7,"Due within 7 days","Planned")))))))</f>
      </c>
      <c r="N81" s="25" t="str">
        <f>IF(OR(E81="",COUNT(L81)=0),"",IF(OR(J81="Cancelled",COUNT(I81)=1),0,MAX(0,Calendar!$H$6-L81)))</f>
      </c>
      <c r="O81" s="27" t="str">
        <f>IF(E81="","",IF(J81="Cancelled","Cancelled",IF(COUNT(G81)=0,"Add original date",IF(COUNT(I81)=1,IF(I81&gt;G81,"Completed after original","Original met"),IF(G81&lt;Calendar!$H$6,"Original missed",IF(AND(COUNT(H81)=1,H81&gt;G81),"Revised later","Original open"))))))</f>
      </c>
      <c r="P81" s="96"/>
    </row>
    <row r="82" ht="36" customHeight="1">
      <c r="A82" s="12"/>
      <c r="B82" s="20"/>
      <c r="C82" s="21"/>
      <c r="D82" s="21"/>
      <c r="E82" s="21"/>
      <c r="F82" s="21"/>
      <c r="G82" s="22"/>
      <c r="H82" s="22"/>
      <c r="I82" s="22"/>
      <c r="J82" s="21"/>
      <c r="K82" s="21"/>
      <c r="L82" s="24" t="str">
        <f t="shared" si="2"/>
      </c>
      <c r="M82" s="25" t="str">
        <f>IF(E82="","",IF(J82="Cancelled","Cancelled",IF(OR(C82="",D82="",F82="",COUNT(L82)=0),"Complete inputs",IF(COUNT(I82)=1,IF(I82&gt;L82,"Completed late","Completed"),IF(L82&lt;Calendar!$H$6,"Overdue",IF(L82=Calendar!$H$6,"Due today",IF(L82&lt;=Calendar!$H$6+7,"Due within 7 days","Planned")))))))</f>
      </c>
      <c r="N82" s="25" t="str">
        <f>IF(OR(E82="",COUNT(L82)=0),"",IF(OR(J82="Cancelled",COUNT(I82)=1),0,MAX(0,Calendar!$H$6-L82)))</f>
      </c>
      <c r="O82" s="27" t="str">
        <f>IF(E82="","",IF(J82="Cancelled","Cancelled",IF(COUNT(G82)=0,"Add original date",IF(COUNT(I82)=1,IF(I82&gt;G82,"Completed after original","Original met"),IF(G82&lt;Calendar!$H$6,"Original missed",IF(AND(COUNT(H82)=1,H82&gt;G82),"Revised later","Original open"))))))</f>
      </c>
      <c r="P82" s="96"/>
    </row>
    <row r="83" ht="36" customHeight="1">
      <c r="A83" s="12"/>
      <c r="B83" s="16"/>
      <c r="C83" s="17"/>
      <c r="D83" s="17"/>
      <c r="E83" s="17"/>
      <c r="F83" s="17"/>
      <c r="G83" s="18"/>
      <c r="H83" s="18"/>
      <c r="I83" s="18"/>
      <c r="J83" s="17"/>
      <c r="K83" s="17"/>
      <c r="L83" s="24" t="str">
        <f t="shared" si="2"/>
      </c>
      <c r="M83" s="25" t="str">
        <f>IF(E83="","",IF(J83="Cancelled","Cancelled",IF(OR(C83="",D83="",F83="",COUNT(L83)=0),"Complete inputs",IF(COUNT(I83)=1,IF(I83&gt;L83,"Completed late","Completed"),IF(L83&lt;Calendar!$H$6,"Overdue",IF(L83=Calendar!$H$6,"Due today",IF(L83&lt;=Calendar!$H$6+7,"Due within 7 days","Planned")))))))</f>
      </c>
      <c r="N83" s="25" t="str">
        <f>IF(OR(E83="",COUNT(L83)=0),"",IF(OR(J83="Cancelled",COUNT(I83)=1),0,MAX(0,Calendar!$H$6-L83)))</f>
      </c>
      <c r="O83" s="27" t="str">
        <f>IF(E83="","",IF(J83="Cancelled","Cancelled",IF(COUNT(G83)=0,"Add original date",IF(COUNT(I83)=1,IF(I83&gt;G83,"Completed after original","Original met"),IF(G83&lt;Calendar!$H$6,"Original missed",IF(AND(COUNT(H83)=1,H83&gt;G83),"Revised later","Original open"))))))</f>
      </c>
      <c r="P83" s="96"/>
    </row>
    <row r="84" ht="36" customHeight="1">
      <c r="A84" s="12"/>
      <c r="B84" s="20"/>
      <c r="C84" s="21"/>
      <c r="D84" s="21"/>
      <c r="E84" s="21"/>
      <c r="F84" s="21"/>
      <c r="G84" s="22"/>
      <c r="H84" s="22"/>
      <c r="I84" s="22"/>
      <c r="J84" s="21"/>
      <c r="K84" s="21"/>
      <c r="L84" s="24" t="str">
        <f t="shared" si="2"/>
      </c>
      <c r="M84" s="25" t="str">
        <f>IF(E84="","",IF(J84="Cancelled","Cancelled",IF(OR(C84="",D84="",F84="",COUNT(L84)=0),"Complete inputs",IF(COUNT(I84)=1,IF(I84&gt;L84,"Completed late","Completed"),IF(L84&lt;Calendar!$H$6,"Overdue",IF(L84=Calendar!$H$6,"Due today",IF(L84&lt;=Calendar!$H$6+7,"Due within 7 days","Planned")))))))</f>
      </c>
      <c r="N84" s="25" t="str">
        <f>IF(OR(E84="",COUNT(L84)=0),"",IF(OR(J84="Cancelled",COUNT(I84)=1),0,MAX(0,Calendar!$H$6-L84)))</f>
      </c>
      <c r="O84" s="27" t="str">
        <f>IF(E84="","",IF(J84="Cancelled","Cancelled",IF(COUNT(G84)=0,"Add original date",IF(COUNT(I84)=1,IF(I84&gt;G84,"Completed after original","Original met"),IF(G84&lt;Calendar!$H$6,"Original missed",IF(AND(COUNT(H84)=1,H84&gt;G84),"Revised later","Original open"))))))</f>
      </c>
      <c r="P84" s="96"/>
    </row>
    <row r="85" ht="36" customHeight="1">
      <c r="A85" s="12"/>
      <c r="B85" s="16"/>
      <c r="C85" s="17"/>
      <c r="D85" s="17"/>
      <c r="E85" s="17"/>
      <c r="F85" s="17"/>
      <c r="G85" s="18"/>
      <c r="H85" s="18"/>
      <c r="I85" s="18"/>
      <c r="J85" s="17"/>
      <c r="K85" s="17"/>
      <c r="L85" s="24" t="str">
        <f t="shared" si="2"/>
      </c>
      <c r="M85" s="25" t="str">
        <f>IF(E85="","",IF(J85="Cancelled","Cancelled",IF(OR(C85="",D85="",F85="",COUNT(L85)=0),"Complete inputs",IF(COUNT(I85)=1,IF(I85&gt;L85,"Completed late","Completed"),IF(L85&lt;Calendar!$H$6,"Overdue",IF(L85=Calendar!$H$6,"Due today",IF(L85&lt;=Calendar!$H$6+7,"Due within 7 days","Planned")))))))</f>
      </c>
      <c r="N85" s="25" t="str">
        <f>IF(OR(E85="",COUNT(L85)=0),"",IF(OR(J85="Cancelled",COUNT(I85)=1),0,MAX(0,Calendar!$H$6-L85)))</f>
      </c>
      <c r="O85" s="27" t="str">
        <f>IF(E85="","",IF(J85="Cancelled","Cancelled",IF(COUNT(G85)=0,"Add original date",IF(COUNT(I85)=1,IF(I85&gt;G85,"Completed after original","Original met"),IF(G85&lt;Calendar!$H$6,"Original missed",IF(AND(COUNT(H85)=1,H85&gt;G85),"Revised later","Original open"))))))</f>
      </c>
      <c r="P85" s="96"/>
    </row>
    <row r="86" ht="36" customHeight="1">
      <c r="A86" s="12"/>
      <c r="B86" s="20"/>
      <c r="C86" s="21"/>
      <c r="D86" s="21"/>
      <c r="E86" s="21"/>
      <c r="F86" s="21"/>
      <c r="G86" s="22"/>
      <c r="H86" s="22"/>
      <c r="I86" s="22"/>
      <c r="J86" s="21"/>
      <c r="K86" s="21"/>
      <c r="L86" s="24" t="str">
        <f t="shared" si="2"/>
      </c>
      <c r="M86" s="25" t="str">
        <f>IF(E86="","",IF(J86="Cancelled","Cancelled",IF(OR(C86="",D86="",F86="",COUNT(L86)=0),"Complete inputs",IF(COUNT(I86)=1,IF(I86&gt;L86,"Completed late","Completed"),IF(L86&lt;Calendar!$H$6,"Overdue",IF(L86=Calendar!$H$6,"Due today",IF(L86&lt;=Calendar!$H$6+7,"Due within 7 days","Planned")))))))</f>
      </c>
      <c r="N86" s="25" t="str">
        <f>IF(OR(E86="",COUNT(L86)=0),"",IF(OR(J86="Cancelled",COUNT(I86)=1),0,MAX(0,Calendar!$H$6-L86)))</f>
      </c>
      <c r="O86" s="27" t="str">
        <f>IF(E86="","",IF(J86="Cancelled","Cancelled",IF(COUNT(G86)=0,"Add original date",IF(COUNT(I86)=1,IF(I86&gt;G86,"Completed after original","Original met"),IF(G86&lt;Calendar!$H$6,"Original missed",IF(AND(COUNT(H86)=1,H86&gt;G86),"Revised later","Original open"))))))</f>
      </c>
      <c r="P86" s="96"/>
    </row>
    <row r="87" ht="36" customHeight="1">
      <c r="A87" s="12"/>
      <c r="B87" s="16"/>
      <c r="C87" s="17"/>
      <c r="D87" s="17"/>
      <c r="E87" s="17"/>
      <c r="F87" s="17"/>
      <c r="G87" s="18"/>
      <c r="H87" s="18"/>
      <c r="I87" s="18"/>
      <c r="J87" s="17"/>
      <c r="K87" s="17"/>
      <c r="L87" s="24" t="str">
        <f t="shared" si="2"/>
      </c>
      <c r="M87" s="25" t="str">
        <f>IF(E87="","",IF(J87="Cancelled","Cancelled",IF(OR(C87="",D87="",F87="",COUNT(L87)=0),"Complete inputs",IF(COUNT(I87)=1,IF(I87&gt;L87,"Completed late","Completed"),IF(L87&lt;Calendar!$H$6,"Overdue",IF(L87=Calendar!$H$6,"Due today",IF(L87&lt;=Calendar!$H$6+7,"Due within 7 days","Planned")))))))</f>
      </c>
      <c r="N87" s="25" t="str">
        <f>IF(OR(E87="",COUNT(L87)=0),"",IF(OR(J87="Cancelled",COUNT(I87)=1),0,MAX(0,Calendar!$H$6-L87)))</f>
      </c>
      <c r="O87" s="27" t="str">
        <f>IF(E87="","",IF(J87="Cancelled","Cancelled",IF(COUNT(G87)=0,"Add original date",IF(COUNT(I87)=1,IF(I87&gt;G87,"Completed after original","Original met"),IF(G87&lt;Calendar!$H$6,"Original missed",IF(AND(COUNT(H87)=1,H87&gt;G87),"Revised later","Original open"))))))</f>
      </c>
      <c r="P87" s="96"/>
    </row>
    <row r="88" ht="36" customHeight="1">
      <c r="A88" s="12"/>
      <c r="B88" s="20"/>
      <c r="C88" s="21"/>
      <c r="D88" s="21"/>
      <c r="E88" s="21"/>
      <c r="F88" s="21"/>
      <c r="G88" s="22"/>
      <c r="H88" s="22"/>
      <c r="I88" s="22"/>
      <c r="J88" s="21"/>
      <c r="K88" s="21"/>
      <c r="L88" s="24" t="str">
        <f t="shared" si="2"/>
      </c>
      <c r="M88" s="25" t="str">
        <f>IF(E88="","",IF(J88="Cancelled","Cancelled",IF(OR(C88="",D88="",F88="",COUNT(L88)=0),"Complete inputs",IF(COUNT(I88)=1,IF(I88&gt;L88,"Completed late","Completed"),IF(L88&lt;Calendar!$H$6,"Overdue",IF(L88=Calendar!$H$6,"Due today",IF(L88&lt;=Calendar!$H$6+7,"Due within 7 days","Planned")))))))</f>
      </c>
      <c r="N88" s="25" t="str">
        <f>IF(OR(E88="",COUNT(L88)=0),"",IF(OR(J88="Cancelled",COUNT(I88)=1),0,MAX(0,Calendar!$H$6-L88)))</f>
      </c>
      <c r="O88" s="27" t="str">
        <f>IF(E88="","",IF(J88="Cancelled","Cancelled",IF(COUNT(G88)=0,"Add original date",IF(COUNT(I88)=1,IF(I88&gt;G88,"Completed after original","Original met"),IF(G88&lt;Calendar!$H$6,"Original missed",IF(AND(COUNT(H88)=1,H88&gt;G88),"Revised later","Original open"))))))</f>
      </c>
      <c r="P88" s="96"/>
    </row>
    <row r="89" ht="36" customHeight="1">
      <c r="A89" s="12"/>
      <c r="B89" s="16"/>
      <c r="C89" s="17"/>
      <c r="D89" s="17"/>
      <c r="E89" s="17"/>
      <c r="F89" s="17"/>
      <c r="G89" s="18"/>
      <c r="H89" s="18"/>
      <c r="I89" s="18"/>
      <c r="J89" s="17"/>
      <c r="K89" s="17"/>
      <c r="L89" s="24" t="str">
        <f t="shared" si="2"/>
      </c>
      <c r="M89" s="25" t="str">
        <f>IF(E89="","",IF(J89="Cancelled","Cancelled",IF(OR(C89="",D89="",F89="",COUNT(L89)=0),"Complete inputs",IF(COUNT(I89)=1,IF(I89&gt;L89,"Completed late","Completed"),IF(L89&lt;Calendar!$H$6,"Overdue",IF(L89=Calendar!$H$6,"Due today",IF(L89&lt;=Calendar!$H$6+7,"Due within 7 days","Planned")))))))</f>
      </c>
      <c r="N89" s="25" t="str">
        <f>IF(OR(E89="",COUNT(L89)=0),"",IF(OR(J89="Cancelled",COUNT(I89)=1),0,MAX(0,Calendar!$H$6-L89)))</f>
      </c>
      <c r="O89" s="27" t="str">
        <f>IF(E89="","",IF(J89="Cancelled","Cancelled",IF(COUNT(G89)=0,"Add original date",IF(COUNT(I89)=1,IF(I89&gt;G89,"Completed after original","Original met"),IF(G89&lt;Calendar!$H$6,"Original missed",IF(AND(COUNT(H89)=1,H89&gt;G89),"Revised later","Original open"))))))</f>
      </c>
      <c r="P89" s="96"/>
    </row>
    <row r="90" ht="36" customHeight="1">
      <c r="A90" s="12"/>
      <c r="B90" s="20"/>
      <c r="C90" s="21"/>
      <c r="D90" s="21"/>
      <c r="E90" s="21"/>
      <c r="F90" s="21"/>
      <c r="G90" s="22"/>
      <c r="H90" s="22"/>
      <c r="I90" s="22"/>
      <c r="J90" s="21"/>
      <c r="K90" s="21"/>
      <c r="L90" s="24" t="str">
        <f t="shared" si="2"/>
      </c>
      <c r="M90" s="25" t="str">
        <f>IF(E90="","",IF(J90="Cancelled","Cancelled",IF(OR(C90="",D90="",F90="",COUNT(L90)=0),"Complete inputs",IF(COUNT(I90)=1,IF(I90&gt;L90,"Completed late","Completed"),IF(L90&lt;Calendar!$H$6,"Overdue",IF(L90=Calendar!$H$6,"Due today",IF(L90&lt;=Calendar!$H$6+7,"Due within 7 days","Planned")))))))</f>
      </c>
      <c r="N90" s="25" t="str">
        <f>IF(OR(E90="",COUNT(L90)=0),"",IF(OR(J90="Cancelled",COUNT(I90)=1),0,MAX(0,Calendar!$H$6-L90)))</f>
      </c>
      <c r="O90" s="27" t="str">
        <f>IF(E90="","",IF(J90="Cancelled","Cancelled",IF(COUNT(G90)=0,"Add original date",IF(COUNT(I90)=1,IF(I90&gt;G90,"Completed after original","Original met"),IF(G90&lt;Calendar!$H$6,"Original missed",IF(AND(COUNT(H90)=1,H90&gt;G90),"Revised later","Original open"))))))</f>
      </c>
      <c r="P90" s="96"/>
    </row>
    <row r="91" ht="36" customHeight="1">
      <c r="A91" s="12"/>
      <c r="B91" s="16"/>
      <c r="C91" s="17"/>
      <c r="D91" s="17"/>
      <c r="E91" s="17"/>
      <c r="F91" s="17"/>
      <c r="G91" s="18"/>
      <c r="H91" s="18"/>
      <c r="I91" s="18"/>
      <c r="J91" s="17"/>
      <c r="K91" s="17"/>
      <c r="L91" s="24" t="str">
        <f t="shared" si="2"/>
      </c>
      <c r="M91" s="25" t="str">
        <f>IF(E91="","",IF(J91="Cancelled","Cancelled",IF(OR(C91="",D91="",F91="",COUNT(L91)=0),"Complete inputs",IF(COUNT(I91)=1,IF(I91&gt;L91,"Completed late","Completed"),IF(L91&lt;Calendar!$H$6,"Overdue",IF(L91=Calendar!$H$6,"Due today",IF(L91&lt;=Calendar!$H$6+7,"Due within 7 days","Planned")))))))</f>
      </c>
      <c r="N91" s="25" t="str">
        <f>IF(OR(E91="",COUNT(L91)=0),"",IF(OR(J91="Cancelled",COUNT(I91)=1),0,MAX(0,Calendar!$H$6-L91)))</f>
      </c>
      <c r="O91" s="27" t="str">
        <f>IF(E91="","",IF(J91="Cancelled","Cancelled",IF(COUNT(G91)=0,"Add original date",IF(COUNT(I91)=1,IF(I91&gt;G91,"Completed after original","Original met"),IF(G91&lt;Calendar!$H$6,"Original missed",IF(AND(COUNT(H91)=1,H91&gt;G91),"Revised later","Original open"))))))</f>
      </c>
      <c r="P91" s="96"/>
    </row>
    <row r="92" ht="36" customHeight="1">
      <c r="A92" s="12"/>
      <c r="B92" s="20"/>
      <c r="C92" s="21"/>
      <c r="D92" s="21"/>
      <c r="E92" s="21"/>
      <c r="F92" s="21"/>
      <c r="G92" s="22"/>
      <c r="H92" s="22"/>
      <c r="I92" s="22"/>
      <c r="J92" s="21"/>
      <c r="K92" s="21"/>
      <c r="L92" s="24" t="str">
        <f t="shared" si="2"/>
      </c>
      <c r="M92" s="25" t="str">
        <f>IF(E92="","",IF(J92="Cancelled","Cancelled",IF(OR(C92="",D92="",F92="",COUNT(L92)=0),"Complete inputs",IF(COUNT(I92)=1,IF(I92&gt;L92,"Completed late","Completed"),IF(L92&lt;Calendar!$H$6,"Overdue",IF(L92=Calendar!$H$6,"Due today",IF(L92&lt;=Calendar!$H$6+7,"Due within 7 days","Planned")))))))</f>
      </c>
      <c r="N92" s="25" t="str">
        <f>IF(OR(E92="",COUNT(L92)=0),"",IF(OR(J92="Cancelled",COUNT(I92)=1),0,MAX(0,Calendar!$H$6-L92)))</f>
      </c>
      <c r="O92" s="27" t="str">
        <f>IF(E92="","",IF(J92="Cancelled","Cancelled",IF(COUNT(G92)=0,"Add original date",IF(COUNT(I92)=1,IF(I92&gt;G92,"Completed after original","Original met"),IF(G92&lt;Calendar!$H$6,"Original missed",IF(AND(COUNT(H92)=1,H92&gt;G92),"Revised later","Original open"))))))</f>
      </c>
      <c r="P92" s="96"/>
    </row>
    <row r="93" ht="36" customHeight="1">
      <c r="A93" s="12"/>
      <c r="B93" s="16"/>
      <c r="C93" s="17"/>
      <c r="D93" s="17"/>
      <c r="E93" s="17"/>
      <c r="F93" s="17"/>
      <c r="G93" s="18"/>
      <c r="H93" s="18"/>
      <c r="I93" s="18"/>
      <c r="J93" s="17"/>
      <c r="K93" s="17"/>
      <c r="L93" s="24" t="str">
        <f t="shared" si="2"/>
      </c>
      <c r="M93" s="25" t="str">
        <f>IF(E93="","",IF(J93="Cancelled","Cancelled",IF(OR(C93="",D93="",F93="",COUNT(L93)=0),"Complete inputs",IF(COUNT(I93)=1,IF(I93&gt;L93,"Completed late","Completed"),IF(L93&lt;Calendar!$H$6,"Overdue",IF(L93=Calendar!$H$6,"Due today",IF(L93&lt;=Calendar!$H$6+7,"Due within 7 days","Planned")))))))</f>
      </c>
      <c r="N93" s="25" t="str">
        <f>IF(OR(E93="",COUNT(L93)=0),"",IF(OR(J93="Cancelled",COUNT(I93)=1),0,MAX(0,Calendar!$H$6-L93)))</f>
      </c>
      <c r="O93" s="27" t="str">
        <f>IF(E93="","",IF(J93="Cancelled","Cancelled",IF(COUNT(G93)=0,"Add original date",IF(COUNT(I93)=1,IF(I93&gt;G93,"Completed after original","Original met"),IF(G93&lt;Calendar!$H$6,"Original missed",IF(AND(COUNT(H93)=1,H93&gt;G93),"Revised later","Original open"))))))</f>
      </c>
      <c r="P93" s="96"/>
    </row>
    <row r="94" ht="36" customHeight="1">
      <c r="A94" s="12"/>
      <c r="B94" s="20"/>
      <c r="C94" s="21"/>
      <c r="D94" s="21"/>
      <c r="E94" s="21"/>
      <c r="F94" s="21"/>
      <c r="G94" s="22"/>
      <c r="H94" s="22"/>
      <c r="I94" s="22"/>
      <c r="J94" s="21"/>
      <c r="K94" s="21"/>
      <c r="L94" s="24" t="str">
        <f t="shared" si="2"/>
      </c>
      <c r="M94" s="25" t="str">
        <f>IF(E94="","",IF(J94="Cancelled","Cancelled",IF(OR(C94="",D94="",F94="",COUNT(L94)=0),"Complete inputs",IF(COUNT(I94)=1,IF(I94&gt;L94,"Completed late","Completed"),IF(L94&lt;Calendar!$H$6,"Overdue",IF(L94=Calendar!$H$6,"Due today",IF(L94&lt;=Calendar!$H$6+7,"Due within 7 days","Planned")))))))</f>
      </c>
      <c r="N94" s="25" t="str">
        <f>IF(OR(E94="",COUNT(L94)=0),"",IF(OR(J94="Cancelled",COUNT(I94)=1),0,MAX(0,Calendar!$H$6-L94)))</f>
      </c>
      <c r="O94" s="27" t="str">
        <f>IF(E94="","",IF(J94="Cancelled","Cancelled",IF(COUNT(G94)=0,"Add original date",IF(COUNT(I94)=1,IF(I94&gt;G94,"Completed after original","Original met"),IF(G94&lt;Calendar!$H$6,"Original missed",IF(AND(COUNT(H94)=1,H94&gt;G94),"Revised later","Original open"))))))</f>
      </c>
      <c r="P94" s="96"/>
    </row>
    <row r="95" ht="36" customHeight="1">
      <c r="A95" s="12"/>
      <c r="B95" s="16"/>
      <c r="C95" s="17"/>
      <c r="D95" s="17"/>
      <c r="E95" s="17"/>
      <c r="F95" s="17"/>
      <c r="G95" s="18"/>
      <c r="H95" s="18"/>
      <c r="I95" s="18"/>
      <c r="J95" s="17"/>
      <c r="K95" s="17"/>
      <c r="L95" s="24" t="str">
        <f t="shared" si="2"/>
      </c>
      <c r="M95" s="25" t="str">
        <f>IF(E95="","",IF(J95="Cancelled","Cancelled",IF(OR(C95="",D95="",F95="",COUNT(L95)=0),"Complete inputs",IF(COUNT(I95)=1,IF(I95&gt;L95,"Completed late","Completed"),IF(L95&lt;Calendar!$H$6,"Overdue",IF(L95=Calendar!$H$6,"Due today",IF(L95&lt;=Calendar!$H$6+7,"Due within 7 days","Planned")))))))</f>
      </c>
      <c r="N95" s="25" t="str">
        <f>IF(OR(E95="",COUNT(L95)=0),"",IF(OR(J95="Cancelled",COUNT(I95)=1),0,MAX(0,Calendar!$H$6-L95)))</f>
      </c>
      <c r="O95" s="27" t="str">
        <f>IF(E95="","",IF(J95="Cancelled","Cancelled",IF(COUNT(G95)=0,"Add original date",IF(COUNT(I95)=1,IF(I95&gt;G95,"Completed after original","Original met"),IF(G95&lt;Calendar!$H$6,"Original missed",IF(AND(COUNT(H95)=1,H95&gt;G95),"Revised later","Original open"))))))</f>
      </c>
      <c r="P95" s="96"/>
    </row>
    <row r="96" ht="36" customHeight="1">
      <c r="A96" s="12"/>
      <c r="B96" s="20"/>
      <c r="C96" s="21"/>
      <c r="D96" s="21"/>
      <c r="E96" s="21"/>
      <c r="F96" s="21"/>
      <c r="G96" s="22"/>
      <c r="H96" s="22"/>
      <c r="I96" s="22"/>
      <c r="J96" s="21"/>
      <c r="K96" s="21"/>
      <c r="L96" s="24" t="str">
        <f t="shared" si="2"/>
      </c>
      <c r="M96" s="25" t="str">
        <f>IF(E96="","",IF(J96="Cancelled","Cancelled",IF(OR(C96="",D96="",F96="",COUNT(L96)=0),"Complete inputs",IF(COUNT(I96)=1,IF(I96&gt;L96,"Completed late","Completed"),IF(L96&lt;Calendar!$H$6,"Overdue",IF(L96=Calendar!$H$6,"Due today",IF(L96&lt;=Calendar!$H$6+7,"Due within 7 days","Planned")))))))</f>
      </c>
      <c r="N96" s="25" t="str">
        <f>IF(OR(E96="",COUNT(L96)=0),"",IF(OR(J96="Cancelled",COUNT(I96)=1),0,MAX(0,Calendar!$H$6-L96)))</f>
      </c>
      <c r="O96" s="27" t="str">
        <f>IF(E96="","",IF(J96="Cancelled","Cancelled",IF(COUNT(G96)=0,"Add original date",IF(COUNT(I96)=1,IF(I96&gt;G96,"Completed after original","Original met"),IF(G96&lt;Calendar!$H$6,"Original missed",IF(AND(COUNT(H96)=1,H96&gt;G96),"Revised later","Original open"))))))</f>
      </c>
      <c r="P96" s="96"/>
    </row>
    <row r="97" ht="36" customHeight="1">
      <c r="A97" s="12"/>
      <c r="B97" s="16"/>
      <c r="C97" s="17"/>
      <c r="D97" s="17"/>
      <c r="E97" s="17"/>
      <c r="F97" s="17"/>
      <c r="G97" s="18"/>
      <c r="H97" s="18"/>
      <c r="I97" s="18"/>
      <c r="J97" s="17"/>
      <c r="K97" s="17"/>
      <c r="L97" s="24" t="str">
        <f t="shared" si="2"/>
      </c>
      <c r="M97" s="25" t="str">
        <f>IF(E97="","",IF(J97="Cancelled","Cancelled",IF(OR(C97="",D97="",F97="",COUNT(L97)=0),"Complete inputs",IF(COUNT(I97)=1,IF(I97&gt;L97,"Completed late","Completed"),IF(L97&lt;Calendar!$H$6,"Overdue",IF(L97=Calendar!$H$6,"Due today",IF(L97&lt;=Calendar!$H$6+7,"Due within 7 days","Planned")))))))</f>
      </c>
      <c r="N97" s="25" t="str">
        <f>IF(OR(E97="",COUNT(L97)=0),"",IF(OR(J97="Cancelled",COUNT(I97)=1),0,MAX(0,Calendar!$H$6-L97)))</f>
      </c>
      <c r="O97" s="27" t="str">
        <f>IF(E97="","",IF(J97="Cancelled","Cancelled",IF(COUNT(G97)=0,"Add original date",IF(COUNT(I97)=1,IF(I97&gt;G97,"Completed after original","Original met"),IF(G97&lt;Calendar!$H$6,"Original missed",IF(AND(COUNT(H97)=1,H97&gt;G97),"Revised later","Original open"))))))</f>
      </c>
      <c r="P97" s="96"/>
    </row>
    <row r="98" ht="36" customHeight="1">
      <c r="A98" s="12"/>
      <c r="B98" s="20"/>
      <c r="C98" s="21"/>
      <c r="D98" s="21"/>
      <c r="E98" s="21"/>
      <c r="F98" s="21"/>
      <c r="G98" s="22"/>
      <c r="H98" s="22"/>
      <c r="I98" s="22"/>
      <c r="J98" s="21"/>
      <c r="K98" s="21"/>
      <c r="L98" s="24" t="str">
        <f t="shared" si="2"/>
      </c>
      <c r="M98" s="25" t="str">
        <f>IF(E98="","",IF(J98="Cancelled","Cancelled",IF(OR(C98="",D98="",F98="",COUNT(L98)=0),"Complete inputs",IF(COUNT(I98)=1,IF(I98&gt;L98,"Completed late","Completed"),IF(L98&lt;Calendar!$H$6,"Overdue",IF(L98=Calendar!$H$6,"Due today",IF(L98&lt;=Calendar!$H$6+7,"Due within 7 days","Planned")))))))</f>
      </c>
      <c r="N98" s="25" t="str">
        <f>IF(OR(E98="",COUNT(L98)=0),"",IF(OR(J98="Cancelled",COUNT(I98)=1),0,MAX(0,Calendar!$H$6-L98)))</f>
      </c>
      <c r="O98" s="27" t="str">
        <f>IF(E98="","",IF(J98="Cancelled","Cancelled",IF(COUNT(G98)=0,"Add original date",IF(COUNT(I98)=1,IF(I98&gt;G98,"Completed after original","Original met"),IF(G98&lt;Calendar!$H$6,"Original missed",IF(AND(COUNT(H98)=1,H98&gt;G98),"Revised later","Original open"))))))</f>
      </c>
      <c r="P98" s="96"/>
    </row>
    <row r="99" ht="36" customHeight="1">
      <c r="A99" s="12"/>
      <c r="B99" s="16"/>
      <c r="C99" s="17"/>
      <c r="D99" s="17"/>
      <c r="E99" s="17"/>
      <c r="F99" s="17"/>
      <c r="G99" s="18"/>
      <c r="H99" s="18"/>
      <c r="I99" s="18"/>
      <c r="J99" s="17"/>
      <c r="K99" s="17"/>
      <c r="L99" s="24" t="str">
        <f t="shared" si="2"/>
      </c>
      <c r="M99" s="25" t="str">
        <f>IF(E99="","",IF(J99="Cancelled","Cancelled",IF(OR(C99="",D99="",F99="",COUNT(L99)=0),"Complete inputs",IF(COUNT(I99)=1,IF(I99&gt;L99,"Completed late","Completed"),IF(L99&lt;Calendar!$H$6,"Overdue",IF(L99=Calendar!$H$6,"Due today",IF(L99&lt;=Calendar!$H$6+7,"Due within 7 days","Planned")))))))</f>
      </c>
      <c r="N99" s="25" t="str">
        <f>IF(OR(E99="",COUNT(L99)=0),"",IF(OR(J99="Cancelled",COUNT(I99)=1),0,MAX(0,Calendar!$H$6-L99)))</f>
      </c>
      <c r="O99" s="27" t="str">
        <f>IF(E99="","",IF(J99="Cancelled","Cancelled",IF(COUNT(G99)=0,"Add original date",IF(COUNT(I99)=1,IF(I99&gt;G99,"Completed after original","Original met"),IF(G99&lt;Calendar!$H$6,"Original missed",IF(AND(COUNT(H99)=1,H99&gt;G99),"Revised later","Original open"))))))</f>
      </c>
      <c r="P99" s="96"/>
    </row>
    <row r="100" ht="36" customHeight="1">
      <c r="A100" s="12"/>
      <c r="B100" s="20"/>
      <c r="C100" s="21"/>
      <c r="D100" s="21"/>
      <c r="E100" s="21"/>
      <c r="F100" s="21"/>
      <c r="G100" s="22"/>
      <c r="H100" s="22"/>
      <c r="I100" s="22"/>
      <c r="J100" s="21"/>
      <c r="K100" s="21"/>
      <c r="L100" s="24" t="str">
        <f t="shared" si="2"/>
      </c>
      <c r="M100" s="25" t="str">
        <f>IF(E100="","",IF(J100="Cancelled","Cancelled",IF(OR(C100="",D100="",F100="",COUNT(L100)=0),"Complete inputs",IF(COUNT(I100)=1,IF(I100&gt;L100,"Completed late","Completed"),IF(L100&lt;Calendar!$H$6,"Overdue",IF(L100=Calendar!$H$6,"Due today",IF(L100&lt;=Calendar!$H$6+7,"Due within 7 days","Planned")))))))</f>
      </c>
      <c r="N100" s="25" t="str">
        <f>IF(OR(E100="",COUNT(L100)=0),"",IF(OR(J100="Cancelled",COUNT(I100)=1),0,MAX(0,Calendar!$H$6-L100)))</f>
      </c>
      <c r="O100" s="27" t="str">
        <f>IF(E100="","",IF(J100="Cancelled","Cancelled",IF(COUNT(G100)=0,"Add original date",IF(COUNT(I100)=1,IF(I100&gt;G100,"Completed after original","Original met"),IF(G100&lt;Calendar!$H$6,"Original missed",IF(AND(COUNT(H100)=1,H100&gt;G100),"Revised later","Original open"))))))</f>
      </c>
      <c r="P100" s="96"/>
    </row>
    <row r="101" ht="36" customHeight="1">
      <c r="A101" s="12"/>
      <c r="B101" s="16"/>
      <c r="C101" s="17"/>
      <c r="D101" s="17"/>
      <c r="E101" s="17"/>
      <c r="F101" s="17"/>
      <c r="G101" s="18"/>
      <c r="H101" s="18"/>
      <c r="I101" s="18"/>
      <c r="J101" s="17"/>
      <c r="K101" s="17"/>
      <c r="L101" s="24" t="str">
        <f t="shared" si="2"/>
      </c>
      <c r="M101" s="25" t="str">
        <f>IF(E101="","",IF(J101="Cancelled","Cancelled",IF(OR(C101="",D101="",F101="",COUNT(L101)=0),"Complete inputs",IF(COUNT(I101)=1,IF(I101&gt;L101,"Completed late","Completed"),IF(L101&lt;Calendar!$H$6,"Overdue",IF(L101=Calendar!$H$6,"Due today",IF(L101&lt;=Calendar!$H$6+7,"Due within 7 days","Planned")))))))</f>
      </c>
      <c r="N101" s="25" t="str">
        <f>IF(OR(E101="",COUNT(L101)=0),"",IF(OR(J101="Cancelled",COUNT(I101)=1),0,MAX(0,Calendar!$H$6-L101)))</f>
      </c>
      <c r="O101" s="27" t="str">
        <f>IF(E101="","",IF(J101="Cancelled","Cancelled",IF(COUNT(G101)=0,"Add original date",IF(COUNT(I101)=1,IF(I101&gt;G101,"Completed after original","Original met"),IF(G101&lt;Calendar!$H$6,"Original missed",IF(AND(COUNT(H101)=1,H101&gt;G101),"Revised later","Original open"))))))</f>
      </c>
      <c r="P101" s="96"/>
    </row>
    <row r="102" ht="36" customHeight="1">
      <c r="A102" s="12"/>
      <c r="B102" s="20"/>
      <c r="C102" s="21"/>
      <c r="D102" s="21"/>
      <c r="E102" s="21"/>
      <c r="F102" s="21"/>
      <c r="G102" s="22"/>
      <c r="H102" s="22"/>
      <c r="I102" s="22"/>
      <c r="J102" s="21"/>
      <c r="K102" s="21"/>
      <c r="L102" s="24" t="str">
        <f t="shared" si="2"/>
      </c>
      <c r="M102" s="25" t="str">
        <f>IF(E102="","",IF(J102="Cancelled","Cancelled",IF(OR(C102="",D102="",F102="",COUNT(L102)=0),"Complete inputs",IF(COUNT(I102)=1,IF(I102&gt;L102,"Completed late","Completed"),IF(L102&lt;Calendar!$H$6,"Overdue",IF(L102=Calendar!$H$6,"Due today",IF(L102&lt;=Calendar!$H$6+7,"Due within 7 days","Planned")))))))</f>
      </c>
      <c r="N102" s="25" t="str">
        <f>IF(OR(E102="",COUNT(L102)=0),"",IF(OR(J102="Cancelled",COUNT(I102)=1),0,MAX(0,Calendar!$H$6-L102)))</f>
      </c>
      <c r="O102" s="27" t="str">
        <f>IF(E102="","",IF(J102="Cancelled","Cancelled",IF(COUNT(G102)=0,"Add original date",IF(COUNT(I102)=1,IF(I102&gt;G102,"Completed after original","Original met"),IF(G102&lt;Calendar!$H$6,"Original missed",IF(AND(COUNT(H102)=1,H102&gt;G102),"Revised later","Original open"))))))</f>
      </c>
      <c r="P102" s="96"/>
    </row>
    <row r="103" ht="36" customHeight="1">
      <c r="A103" s="12"/>
      <c r="B103" s="16"/>
      <c r="C103" s="17"/>
      <c r="D103" s="17"/>
      <c r="E103" s="17"/>
      <c r="F103" s="17"/>
      <c r="G103" s="18"/>
      <c r="H103" s="18"/>
      <c r="I103" s="18"/>
      <c r="J103" s="17"/>
      <c r="K103" s="17"/>
      <c r="L103" s="24" t="str">
        <f t="shared" si="2"/>
      </c>
      <c r="M103" s="25" t="str">
        <f>IF(E103="","",IF(J103="Cancelled","Cancelled",IF(OR(C103="",D103="",F103="",COUNT(L103)=0),"Complete inputs",IF(COUNT(I103)=1,IF(I103&gt;L103,"Completed late","Completed"),IF(L103&lt;Calendar!$H$6,"Overdue",IF(L103=Calendar!$H$6,"Due today",IF(L103&lt;=Calendar!$H$6+7,"Due within 7 days","Planned")))))))</f>
      </c>
      <c r="N103" s="25" t="str">
        <f>IF(OR(E103="",COUNT(L103)=0),"",IF(OR(J103="Cancelled",COUNT(I103)=1),0,MAX(0,Calendar!$H$6-L103)))</f>
      </c>
      <c r="O103" s="27" t="str">
        <f>IF(E103="","",IF(J103="Cancelled","Cancelled",IF(COUNT(G103)=0,"Add original date",IF(COUNT(I103)=1,IF(I103&gt;G103,"Completed after original","Original met"),IF(G103&lt;Calendar!$H$6,"Original missed",IF(AND(COUNT(H103)=1,H103&gt;G103),"Revised later","Original open"))))))</f>
      </c>
      <c r="P103" s="96"/>
    </row>
    <row r="104" ht="36" customHeight="1">
      <c r="A104" s="12"/>
      <c r="B104" s="20"/>
      <c r="C104" s="21"/>
      <c r="D104" s="21"/>
      <c r="E104" s="21"/>
      <c r="F104" s="21"/>
      <c r="G104" s="22"/>
      <c r="H104" s="22"/>
      <c r="I104" s="22"/>
      <c r="J104" s="21"/>
      <c r="K104" s="21"/>
      <c r="L104" s="24" t="str">
        <f t="shared" si="2"/>
      </c>
      <c r="M104" s="25" t="str">
        <f>IF(E104="","",IF(J104="Cancelled","Cancelled",IF(OR(C104="",D104="",F104="",COUNT(L104)=0),"Complete inputs",IF(COUNT(I104)=1,IF(I104&gt;L104,"Completed late","Completed"),IF(L104&lt;Calendar!$H$6,"Overdue",IF(L104=Calendar!$H$6,"Due today",IF(L104&lt;=Calendar!$H$6+7,"Due within 7 days","Planned")))))))</f>
      </c>
      <c r="N104" s="25" t="str">
        <f>IF(OR(E104="",COUNT(L104)=0),"",IF(OR(J104="Cancelled",COUNT(I104)=1),0,MAX(0,Calendar!$H$6-L104)))</f>
      </c>
      <c r="O104" s="27" t="str">
        <f>IF(E104="","",IF(J104="Cancelled","Cancelled",IF(COUNT(G104)=0,"Add original date",IF(COUNT(I104)=1,IF(I104&gt;G104,"Completed after original","Original met"),IF(G104&lt;Calendar!$H$6,"Original missed",IF(AND(COUNT(H104)=1,H104&gt;G104),"Revised later","Original open"))))))</f>
      </c>
      <c r="P104" s="96"/>
    </row>
    <row r="105" ht="36" customHeight="1">
      <c r="A105" s="12"/>
      <c r="B105" s="16"/>
      <c r="C105" s="17"/>
      <c r="D105" s="17"/>
      <c r="E105" s="17"/>
      <c r="F105" s="17"/>
      <c r="G105" s="18"/>
      <c r="H105" s="18"/>
      <c r="I105" s="18"/>
      <c r="J105" s="17"/>
      <c r="K105" s="17"/>
      <c r="L105" s="24" t="str">
        <f t="shared" ref="L105:L128" si="3">IF(E105="","",IF(COUNT(H105)=1,H105,IF(COUNT(G105)=1,G105,"")))</f>
      </c>
      <c r="M105" s="25" t="str">
        <f>IF(E105="","",IF(J105="Cancelled","Cancelled",IF(OR(C105="",D105="",F105="",COUNT(L105)=0),"Complete inputs",IF(COUNT(I105)=1,IF(I105&gt;L105,"Completed late","Completed"),IF(L105&lt;Calendar!$H$6,"Overdue",IF(L105=Calendar!$H$6,"Due today",IF(L105&lt;=Calendar!$H$6+7,"Due within 7 days","Planned")))))))</f>
      </c>
      <c r="N105" s="25" t="str">
        <f>IF(OR(E105="",COUNT(L105)=0),"",IF(OR(J105="Cancelled",COUNT(I105)=1),0,MAX(0,Calendar!$H$6-L105)))</f>
      </c>
      <c r="O105" s="27" t="str">
        <f>IF(E105="","",IF(J105="Cancelled","Cancelled",IF(COUNT(G105)=0,"Add original date",IF(COUNT(I105)=1,IF(I105&gt;G105,"Completed after original","Original met"),IF(G105&lt;Calendar!$H$6,"Original missed",IF(AND(COUNT(H105)=1,H105&gt;G105),"Revised later","Original open"))))))</f>
      </c>
      <c r="P105" s="96"/>
    </row>
    <row r="106" ht="36" customHeight="1">
      <c r="A106" s="12"/>
      <c r="B106" s="20"/>
      <c r="C106" s="21"/>
      <c r="D106" s="21"/>
      <c r="E106" s="21"/>
      <c r="F106" s="21"/>
      <c r="G106" s="22"/>
      <c r="H106" s="22"/>
      <c r="I106" s="22"/>
      <c r="J106" s="21"/>
      <c r="K106" s="21"/>
      <c r="L106" s="24" t="str">
        <f t="shared" si="3"/>
      </c>
      <c r="M106" s="25" t="str">
        <f>IF(E106="","",IF(J106="Cancelled","Cancelled",IF(OR(C106="",D106="",F106="",COUNT(L106)=0),"Complete inputs",IF(COUNT(I106)=1,IF(I106&gt;L106,"Completed late","Completed"),IF(L106&lt;Calendar!$H$6,"Overdue",IF(L106=Calendar!$H$6,"Due today",IF(L106&lt;=Calendar!$H$6+7,"Due within 7 days","Planned")))))))</f>
      </c>
      <c r="N106" s="25" t="str">
        <f>IF(OR(E106="",COUNT(L106)=0),"",IF(OR(J106="Cancelled",COUNT(I106)=1),0,MAX(0,Calendar!$H$6-L106)))</f>
      </c>
      <c r="O106" s="27" t="str">
        <f>IF(E106="","",IF(J106="Cancelled","Cancelled",IF(COUNT(G106)=0,"Add original date",IF(COUNT(I106)=1,IF(I106&gt;G106,"Completed after original","Original met"),IF(G106&lt;Calendar!$H$6,"Original missed",IF(AND(COUNT(H106)=1,H106&gt;G106),"Revised later","Original open"))))))</f>
      </c>
      <c r="P106" s="96"/>
    </row>
    <row r="107" ht="36" customHeight="1">
      <c r="A107" s="12"/>
      <c r="B107" s="16"/>
      <c r="C107" s="17"/>
      <c r="D107" s="17"/>
      <c r="E107" s="17"/>
      <c r="F107" s="17"/>
      <c r="G107" s="18"/>
      <c r="H107" s="18"/>
      <c r="I107" s="18"/>
      <c r="J107" s="17"/>
      <c r="K107" s="17"/>
      <c r="L107" s="24" t="str">
        <f t="shared" si="3"/>
      </c>
      <c r="M107" s="25" t="str">
        <f>IF(E107="","",IF(J107="Cancelled","Cancelled",IF(OR(C107="",D107="",F107="",COUNT(L107)=0),"Complete inputs",IF(COUNT(I107)=1,IF(I107&gt;L107,"Completed late","Completed"),IF(L107&lt;Calendar!$H$6,"Overdue",IF(L107=Calendar!$H$6,"Due today",IF(L107&lt;=Calendar!$H$6+7,"Due within 7 days","Planned")))))))</f>
      </c>
      <c r="N107" s="25" t="str">
        <f>IF(OR(E107="",COUNT(L107)=0),"",IF(OR(J107="Cancelled",COUNT(I107)=1),0,MAX(0,Calendar!$H$6-L107)))</f>
      </c>
      <c r="O107" s="27" t="str">
        <f>IF(E107="","",IF(J107="Cancelled","Cancelled",IF(COUNT(G107)=0,"Add original date",IF(COUNT(I107)=1,IF(I107&gt;G107,"Completed after original","Original met"),IF(G107&lt;Calendar!$H$6,"Original missed",IF(AND(COUNT(H107)=1,H107&gt;G107),"Revised later","Original open"))))))</f>
      </c>
      <c r="P107" s="96"/>
    </row>
    <row r="108" ht="36" customHeight="1">
      <c r="A108" s="12"/>
      <c r="B108" s="20"/>
      <c r="C108" s="21"/>
      <c r="D108" s="21"/>
      <c r="E108" s="21"/>
      <c r="F108" s="21"/>
      <c r="G108" s="22"/>
      <c r="H108" s="22"/>
      <c r="I108" s="22"/>
      <c r="J108" s="21"/>
      <c r="K108" s="21"/>
      <c r="L108" s="24" t="str">
        <f t="shared" si="3"/>
      </c>
      <c r="M108" s="25" t="str">
        <f>IF(E108="","",IF(J108="Cancelled","Cancelled",IF(OR(C108="",D108="",F108="",COUNT(L108)=0),"Complete inputs",IF(COUNT(I108)=1,IF(I108&gt;L108,"Completed late","Completed"),IF(L108&lt;Calendar!$H$6,"Overdue",IF(L108=Calendar!$H$6,"Due today",IF(L108&lt;=Calendar!$H$6+7,"Due within 7 days","Planned")))))))</f>
      </c>
      <c r="N108" s="25" t="str">
        <f>IF(OR(E108="",COUNT(L108)=0),"",IF(OR(J108="Cancelled",COUNT(I108)=1),0,MAX(0,Calendar!$H$6-L108)))</f>
      </c>
      <c r="O108" s="27" t="str">
        <f>IF(E108="","",IF(J108="Cancelled","Cancelled",IF(COUNT(G108)=0,"Add original date",IF(COUNT(I108)=1,IF(I108&gt;G108,"Completed after original","Original met"),IF(G108&lt;Calendar!$H$6,"Original missed",IF(AND(COUNT(H108)=1,H108&gt;G108),"Revised later","Original open"))))))</f>
      </c>
      <c r="P108" s="96"/>
    </row>
    <row r="109" ht="36" customHeight="1">
      <c r="A109" s="12"/>
      <c r="B109" s="16"/>
      <c r="C109" s="17"/>
      <c r="D109" s="17"/>
      <c r="E109" s="17"/>
      <c r="F109" s="17"/>
      <c r="G109" s="18"/>
      <c r="H109" s="18"/>
      <c r="I109" s="18"/>
      <c r="J109" s="17"/>
      <c r="K109" s="17"/>
      <c r="L109" s="24" t="str">
        <f t="shared" si="3"/>
      </c>
      <c r="M109" s="25" t="str">
        <f>IF(E109="","",IF(J109="Cancelled","Cancelled",IF(OR(C109="",D109="",F109="",COUNT(L109)=0),"Complete inputs",IF(COUNT(I109)=1,IF(I109&gt;L109,"Completed late","Completed"),IF(L109&lt;Calendar!$H$6,"Overdue",IF(L109=Calendar!$H$6,"Due today",IF(L109&lt;=Calendar!$H$6+7,"Due within 7 days","Planned")))))))</f>
      </c>
      <c r="N109" s="25" t="str">
        <f>IF(OR(E109="",COUNT(L109)=0),"",IF(OR(J109="Cancelled",COUNT(I109)=1),0,MAX(0,Calendar!$H$6-L109)))</f>
      </c>
      <c r="O109" s="27" t="str">
        <f>IF(E109="","",IF(J109="Cancelled","Cancelled",IF(COUNT(G109)=0,"Add original date",IF(COUNT(I109)=1,IF(I109&gt;G109,"Completed after original","Original met"),IF(G109&lt;Calendar!$H$6,"Original missed",IF(AND(COUNT(H109)=1,H109&gt;G109),"Revised later","Original open"))))))</f>
      </c>
      <c r="P109" s="96"/>
    </row>
    <row r="110" ht="36" customHeight="1">
      <c r="A110" s="12"/>
      <c r="B110" s="20"/>
      <c r="C110" s="21"/>
      <c r="D110" s="21"/>
      <c r="E110" s="21"/>
      <c r="F110" s="21"/>
      <c r="G110" s="22"/>
      <c r="H110" s="22"/>
      <c r="I110" s="22"/>
      <c r="J110" s="21"/>
      <c r="K110" s="21"/>
      <c r="L110" s="24" t="str">
        <f t="shared" si="3"/>
      </c>
      <c r="M110" s="25" t="str">
        <f>IF(E110="","",IF(J110="Cancelled","Cancelled",IF(OR(C110="",D110="",F110="",COUNT(L110)=0),"Complete inputs",IF(COUNT(I110)=1,IF(I110&gt;L110,"Completed late","Completed"),IF(L110&lt;Calendar!$H$6,"Overdue",IF(L110=Calendar!$H$6,"Due today",IF(L110&lt;=Calendar!$H$6+7,"Due within 7 days","Planned")))))))</f>
      </c>
      <c r="N110" s="25" t="str">
        <f>IF(OR(E110="",COUNT(L110)=0),"",IF(OR(J110="Cancelled",COUNT(I110)=1),0,MAX(0,Calendar!$H$6-L110)))</f>
      </c>
      <c r="O110" s="27" t="str">
        <f>IF(E110="","",IF(J110="Cancelled","Cancelled",IF(COUNT(G110)=0,"Add original date",IF(COUNT(I110)=1,IF(I110&gt;G110,"Completed after original","Original met"),IF(G110&lt;Calendar!$H$6,"Original missed",IF(AND(COUNT(H110)=1,H110&gt;G110),"Revised later","Original open"))))))</f>
      </c>
      <c r="P110" s="96"/>
    </row>
    <row r="111" ht="36" customHeight="1">
      <c r="A111" s="12"/>
      <c r="B111" s="16"/>
      <c r="C111" s="17"/>
      <c r="D111" s="17"/>
      <c r="E111" s="17"/>
      <c r="F111" s="17"/>
      <c r="G111" s="18"/>
      <c r="H111" s="18"/>
      <c r="I111" s="18"/>
      <c r="J111" s="17"/>
      <c r="K111" s="17"/>
      <c r="L111" s="24" t="str">
        <f t="shared" si="3"/>
      </c>
      <c r="M111" s="25" t="str">
        <f>IF(E111="","",IF(J111="Cancelled","Cancelled",IF(OR(C111="",D111="",F111="",COUNT(L111)=0),"Complete inputs",IF(COUNT(I111)=1,IF(I111&gt;L111,"Completed late","Completed"),IF(L111&lt;Calendar!$H$6,"Overdue",IF(L111=Calendar!$H$6,"Due today",IF(L111&lt;=Calendar!$H$6+7,"Due within 7 days","Planned")))))))</f>
      </c>
      <c r="N111" s="25" t="str">
        <f>IF(OR(E111="",COUNT(L111)=0),"",IF(OR(J111="Cancelled",COUNT(I111)=1),0,MAX(0,Calendar!$H$6-L111)))</f>
      </c>
      <c r="O111" s="27" t="str">
        <f>IF(E111="","",IF(J111="Cancelled","Cancelled",IF(COUNT(G111)=0,"Add original date",IF(COUNT(I111)=1,IF(I111&gt;G111,"Completed after original","Original met"),IF(G111&lt;Calendar!$H$6,"Original missed",IF(AND(COUNT(H111)=1,H111&gt;G111),"Revised later","Original open"))))))</f>
      </c>
      <c r="P111" s="96"/>
    </row>
    <row r="112" ht="36" customHeight="1">
      <c r="A112" s="12"/>
      <c r="B112" s="20"/>
      <c r="C112" s="21"/>
      <c r="D112" s="21"/>
      <c r="E112" s="21"/>
      <c r="F112" s="21"/>
      <c r="G112" s="22"/>
      <c r="H112" s="22"/>
      <c r="I112" s="22"/>
      <c r="J112" s="21"/>
      <c r="K112" s="21"/>
      <c r="L112" s="24" t="str">
        <f t="shared" si="3"/>
      </c>
      <c r="M112" s="25" t="str">
        <f>IF(E112="","",IF(J112="Cancelled","Cancelled",IF(OR(C112="",D112="",F112="",COUNT(L112)=0),"Complete inputs",IF(COUNT(I112)=1,IF(I112&gt;L112,"Completed late","Completed"),IF(L112&lt;Calendar!$H$6,"Overdue",IF(L112=Calendar!$H$6,"Due today",IF(L112&lt;=Calendar!$H$6+7,"Due within 7 days","Planned")))))))</f>
      </c>
      <c r="N112" s="25" t="str">
        <f>IF(OR(E112="",COUNT(L112)=0),"",IF(OR(J112="Cancelled",COUNT(I112)=1),0,MAX(0,Calendar!$H$6-L112)))</f>
      </c>
      <c r="O112" s="27" t="str">
        <f>IF(E112="","",IF(J112="Cancelled","Cancelled",IF(COUNT(G112)=0,"Add original date",IF(COUNT(I112)=1,IF(I112&gt;G112,"Completed after original","Original met"),IF(G112&lt;Calendar!$H$6,"Original missed",IF(AND(COUNT(H112)=1,H112&gt;G112),"Revised later","Original open"))))))</f>
      </c>
      <c r="P112" s="96"/>
    </row>
    <row r="113" ht="36" customHeight="1">
      <c r="A113" s="12"/>
      <c r="B113" s="16"/>
      <c r="C113" s="17"/>
      <c r="D113" s="17"/>
      <c r="E113" s="17"/>
      <c r="F113" s="17"/>
      <c r="G113" s="18"/>
      <c r="H113" s="18"/>
      <c r="I113" s="18"/>
      <c r="J113" s="17"/>
      <c r="K113" s="17"/>
      <c r="L113" s="24" t="str">
        <f t="shared" si="3"/>
      </c>
      <c r="M113" s="25" t="str">
        <f>IF(E113="","",IF(J113="Cancelled","Cancelled",IF(OR(C113="",D113="",F113="",COUNT(L113)=0),"Complete inputs",IF(COUNT(I113)=1,IF(I113&gt;L113,"Completed late","Completed"),IF(L113&lt;Calendar!$H$6,"Overdue",IF(L113=Calendar!$H$6,"Due today",IF(L113&lt;=Calendar!$H$6+7,"Due within 7 days","Planned")))))))</f>
      </c>
      <c r="N113" s="25" t="str">
        <f>IF(OR(E113="",COUNT(L113)=0),"",IF(OR(J113="Cancelled",COUNT(I113)=1),0,MAX(0,Calendar!$H$6-L113)))</f>
      </c>
      <c r="O113" s="27" t="str">
        <f>IF(E113="","",IF(J113="Cancelled","Cancelled",IF(COUNT(G113)=0,"Add original date",IF(COUNT(I113)=1,IF(I113&gt;G113,"Completed after original","Original met"),IF(G113&lt;Calendar!$H$6,"Original missed",IF(AND(COUNT(H113)=1,H113&gt;G113),"Revised later","Original open"))))))</f>
      </c>
      <c r="P113" s="96"/>
    </row>
    <row r="114" ht="36" customHeight="1">
      <c r="A114" s="12"/>
      <c r="B114" s="20"/>
      <c r="C114" s="21"/>
      <c r="D114" s="21"/>
      <c r="E114" s="21"/>
      <c r="F114" s="21"/>
      <c r="G114" s="22"/>
      <c r="H114" s="22"/>
      <c r="I114" s="22"/>
      <c r="J114" s="21"/>
      <c r="K114" s="21"/>
      <c r="L114" s="24" t="str">
        <f t="shared" si="3"/>
      </c>
      <c r="M114" s="25" t="str">
        <f>IF(E114="","",IF(J114="Cancelled","Cancelled",IF(OR(C114="",D114="",F114="",COUNT(L114)=0),"Complete inputs",IF(COUNT(I114)=1,IF(I114&gt;L114,"Completed late","Completed"),IF(L114&lt;Calendar!$H$6,"Overdue",IF(L114=Calendar!$H$6,"Due today",IF(L114&lt;=Calendar!$H$6+7,"Due within 7 days","Planned")))))))</f>
      </c>
      <c r="N114" s="25" t="str">
        <f>IF(OR(E114="",COUNT(L114)=0),"",IF(OR(J114="Cancelled",COUNT(I114)=1),0,MAX(0,Calendar!$H$6-L114)))</f>
      </c>
      <c r="O114" s="27" t="str">
        <f>IF(E114="","",IF(J114="Cancelled","Cancelled",IF(COUNT(G114)=0,"Add original date",IF(COUNT(I114)=1,IF(I114&gt;G114,"Completed after original","Original met"),IF(G114&lt;Calendar!$H$6,"Original missed",IF(AND(COUNT(H114)=1,H114&gt;G114),"Revised later","Original open"))))))</f>
      </c>
      <c r="P114" s="96"/>
    </row>
    <row r="115" ht="36" customHeight="1">
      <c r="A115" s="12"/>
      <c r="B115" s="16"/>
      <c r="C115" s="17"/>
      <c r="D115" s="17"/>
      <c r="E115" s="17"/>
      <c r="F115" s="17"/>
      <c r="G115" s="18"/>
      <c r="H115" s="18"/>
      <c r="I115" s="18"/>
      <c r="J115" s="17"/>
      <c r="K115" s="17"/>
      <c r="L115" s="24" t="str">
        <f t="shared" si="3"/>
      </c>
      <c r="M115" s="25" t="str">
        <f>IF(E115="","",IF(J115="Cancelled","Cancelled",IF(OR(C115="",D115="",F115="",COUNT(L115)=0),"Complete inputs",IF(COUNT(I115)=1,IF(I115&gt;L115,"Completed late","Completed"),IF(L115&lt;Calendar!$H$6,"Overdue",IF(L115=Calendar!$H$6,"Due today",IF(L115&lt;=Calendar!$H$6+7,"Due within 7 days","Planned")))))))</f>
      </c>
      <c r="N115" s="25" t="str">
        <f>IF(OR(E115="",COUNT(L115)=0),"",IF(OR(J115="Cancelled",COUNT(I115)=1),0,MAX(0,Calendar!$H$6-L115)))</f>
      </c>
      <c r="O115" s="27" t="str">
        <f>IF(E115="","",IF(J115="Cancelled","Cancelled",IF(COUNT(G115)=0,"Add original date",IF(COUNT(I115)=1,IF(I115&gt;G115,"Completed after original","Original met"),IF(G115&lt;Calendar!$H$6,"Original missed",IF(AND(COUNT(H115)=1,H115&gt;G115),"Revised later","Original open"))))))</f>
      </c>
      <c r="P115" s="96"/>
    </row>
    <row r="116" ht="36" customHeight="1">
      <c r="A116" s="12"/>
      <c r="B116" s="20"/>
      <c r="C116" s="21"/>
      <c r="D116" s="21"/>
      <c r="E116" s="21"/>
      <c r="F116" s="21"/>
      <c r="G116" s="22"/>
      <c r="H116" s="22"/>
      <c r="I116" s="22"/>
      <c r="J116" s="21"/>
      <c r="K116" s="21"/>
      <c r="L116" s="24" t="str">
        <f t="shared" si="3"/>
      </c>
      <c r="M116" s="25" t="str">
        <f>IF(E116="","",IF(J116="Cancelled","Cancelled",IF(OR(C116="",D116="",F116="",COUNT(L116)=0),"Complete inputs",IF(COUNT(I116)=1,IF(I116&gt;L116,"Completed late","Completed"),IF(L116&lt;Calendar!$H$6,"Overdue",IF(L116=Calendar!$H$6,"Due today",IF(L116&lt;=Calendar!$H$6+7,"Due within 7 days","Planned")))))))</f>
      </c>
      <c r="N116" s="25" t="str">
        <f>IF(OR(E116="",COUNT(L116)=0),"",IF(OR(J116="Cancelled",COUNT(I116)=1),0,MAX(0,Calendar!$H$6-L116)))</f>
      </c>
      <c r="O116" s="27" t="str">
        <f>IF(E116="","",IF(J116="Cancelled","Cancelled",IF(COUNT(G116)=0,"Add original date",IF(COUNT(I116)=1,IF(I116&gt;G116,"Completed after original","Original met"),IF(G116&lt;Calendar!$H$6,"Original missed",IF(AND(COUNT(H116)=1,H116&gt;G116),"Revised later","Original open"))))))</f>
      </c>
      <c r="P116" s="96"/>
    </row>
    <row r="117" ht="36" customHeight="1">
      <c r="A117" s="12"/>
      <c r="B117" s="16"/>
      <c r="C117" s="17"/>
      <c r="D117" s="17"/>
      <c r="E117" s="17"/>
      <c r="F117" s="17"/>
      <c r="G117" s="18"/>
      <c r="H117" s="18"/>
      <c r="I117" s="18"/>
      <c r="J117" s="17"/>
      <c r="K117" s="17"/>
      <c r="L117" s="24" t="str">
        <f t="shared" si="3"/>
      </c>
      <c r="M117" s="25" t="str">
        <f>IF(E117="","",IF(J117="Cancelled","Cancelled",IF(OR(C117="",D117="",F117="",COUNT(L117)=0),"Complete inputs",IF(COUNT(I117)=1,IF(I117&gt;L117,"Completed late","Completed"),IF(L117&lt;Calendar!$H$6,"Overdue",IF(L117=Calendar!$H$6,"Due today",IF(L117&lt;=Calendar!$H$6+7,"Due within 7 days","Planned")))))))</f>
      </c>
      <c r="N117" s="25" t="str">
        <f>IF(OR(E117="",COUNT(L117)=0),"",IF(OR(J117="Cancelled",COUNT(I117)=1),0,MAX(0,Calendar!$H$6-L117)))</f>
      </c>
      <c r="O117" s="27" t="str">
        <f>IF(E117="","",IF(J117="Cancelled","Cancelled",IF(COUNT(G117)=0,"Add original date",IF(COUNT(I117)=1,IF(I117&gt;G117,"Completed after original","Original met"),IF(G117&lt;Calendar!$H$6,"Original missed",IF(AND(COUNT(H117)=1,H117&gt;G117),"Revised later","Original open"))))))</f>
      </c>
      <c r="P117" s="96"/>
    </row>
    <row r="118" ht="36" customHeight="1">
      <c r="A118" s="12"/>
      <c r="B118" s="20"/>
      <c r="C118" s="21"/>
      <c r="D118" s="21"/>
      <c r="E118" s="21"/>
      <c r="F118" s="21"/>
      <c r="G118" s="22"/>
      <c r="H118" s="22"/>
      <c r="I118" s="22"/>
      <c r="J118" s="21"/>
      <c r="K118" s="21"/>
      <c r="L118" s="24" t="str">
        <f t="shared" si="3"/>
      </c>
      <c r="M118" s="25" t="str">
        <f>IF(E118="","",IF(J118="Cancelled","Cancelled",IF(OR(C118="",D118="",F118="",COUNT(L118)=0),"Complete inputs",IF(COUNT(I118)=1,IF(I118&gt;L118,"Completed late","Completed"),IF(L118&lt;Calendar!$H$6,"Overdue",IF(L118=Calendar!$H$6,"Due today",IF(L118&lt;=Calendar!$H$6+7,"Due within 7 days","Planned")))))))</f>
      </c>
      <c r="N118" s="25" t="str">
        <f>IF(OR(E118="",COUNT(L118)=0),"",IF(OR(J118="Cancelled",COUNT(I118)=1),0,MAX(0,Calendar!$H$6-L118)))</f>
      </c>
      <c r="O118" s="27" t="str">
        <f>IF(E118="","",IF(J118="Cancelled","Cancelled",IF(COUNT(G118)=0,"Add original date",IF(COUNT(I118)=1,IF(I118&gt;G118,"Completed after original","Original met"),IF(G118&lt;Calendar!$H$6,"Original missed",IF(AND(COUNT(H118)=1,H118&gt;G118),"Revised later","Original open"))))))</f>
      </c>
      <c r="P118" s="96"/>
    </row>
    <row r="119" ht="36" customHeight="1">
      <c r="A119" s="12"/>
      <c r="B119" s="16"/>
      <c r="C119" s="17"/>
      <c r="D119" s="17"/>
      <c r="E119" s="17"/>
      <c r="F119" s="17"/>
      <c r="G119" s="18"/>
      <c r="H119" s="18"/>
      <c r="I119" s="18"/>
      <c r="J119" s="17"/>
      <c r="K119" s="17"/>
      <c r="L119" s="24" t="str">
        <f t="shared" si="3"/>
      </c>
      <c r="M119" s="25" t="str">
        <f>IF(E119="","",IF(J119="Cancelled","Cancelled",IF(OR(C119="",D119="",F119="",COUNT(L119)=0),"Complete inputs",IF(COUNT(I119)=1,IF(I119&gt;L119,"Completed late","Completed"),IF(L119&lt;Calendar!$H$6,"Overdue",IF(L119=Calendar!$H$6,"Due today",IF(L119&lt;=Calendar!$H$6+7,"Due within 7 days","Planned")))))))</f>
      </c>
      <c r="N119" s="25" t="str">
        <f>IF(OR(E119="",COUNT(L119)=0),"",IF(OR(J119="Cancelled",COUNT(I119)=1),0,MAX(0,Calendar!$H$6-L119)))</f>
      </c>
      <c r="O119" s="27" t="str">
        <f>IF(E119="","",IF(J119="Cancelled","Cancelled",IF(COUNT(G119)=0,"Add original date",IF(COUNT(I119)=1,IF(I119&gt;G119,"Completed after original","Original met"),IF(G119&lt;Calendar!$H$6,"Original missed",IF(AND(COUNT(H119)=1,H119&gt;G119),"Revised later","Original open"))))))</f>
      </c>
      <c r="P119" s="96"/>
    </row>
    <row r="120" ht="36" customHeight="1">
      <c r="A120" s="12"/>
      <c r="B120" s="20"/>
      <c r="C120" s="21"/>
      <c r="D120" s="21"/>
      <c r="E120" s="21"/>
      <c r="F120" s="21"/>
      <c r="G120" s="22"/>
      <c r="H120" s="22"/>
      <c r="I120" s="22"/>
      <c r="J120" s="21"/>
      <c r="K120" s="21"/>
      <c r="L120" s="24" t="str">
        <f t="shared" si="3"/>
      </c>
      <c r="M120" s="25" t="str">
        <f>IF(E120="","",IF(J120="Cancelled","Cancelled",IF(OR(C120="",D120="",F120="",COUNT(L120)=0),"Complete inputs",IF(COUNT(I120)=1,IF(I120&gt;L120,"Completed late","Completed"),IF(L120&lt;Calendar!$H$6,"Overdue",IF(L120=Calendar!$H$6,"Due today",IF(L120&lt;=Calendar!$H$6+7,"Due within 7 days","Planned")))))))</f>
      </c>
      <c r="N120" s="25" t="str">
        <f>IF(OR(E120="",COUNT(L120)=0),"",IF(OR(J120="Cancelled",COUNT(I120)=1),0,MAX(0,Calendar!$H$6-L120)))</f>
      </c>
      <c r="O120" s="27" t="str">
        <f>IF(E120="","",IF(J120="Cancelled","Cancelled",IF(COUNT(G120)=0,"Add original date",IF(COUNT(I120)=1,IF(I120&gt;G120,"Completed after original","Original met"),IF(G120&lt;Calendar!$H$6,"Original missed",IF(AND(COUNT(H120)=1,H120&gt;G120),"Revised later","Original open"))))))</f>
      </c>
      <c r="P120" s="96"/>
    </row>
    <row r="121" ht="36" customHeight="1">
      <c r="A121" s="12"/>
      <c r="B121" s="16"/>
      <c r="C121" s="17"/>
      <c r="D121" s="17"/>
      <c r="E121" s="17"/>
      <c r="F121" s="17"/>
      <c r="G121" s="18"/>
      <c r="H121" s="18"/>
      <c r="I121" s="18"/>
      <c r="J121" s="17"/>
      <c r="K121" s="17"/>
      <c r="L121" s="24" t="str">
        <f t="shared" si="3"/>
      </c>
      <c r="M121" s="25" t="str">
        <f>IF(E121="","",IF(J121="Cancelled","Cancelled",IF(OR(C121="",D121="",F121="",COUNT(L121)=0),"Complete inputs",IF(COUNT(I121)=1,IF(I121&gt;L121,"Completed late","Completed"),IF(L121&lt;Calendar!$H$6,"Overdue",IF(L121=Calendar!$H$6,"Due today",IF(L121&lt;=Calendar!$H$6+7,"Due within 7 days","Planned")))))))</f>
      </c>
      <c r="N121" s="25" t="str">
        <f>IF(OR(E121="",COUNT(L121)=0),"",IF(OR(J121="Cancelled",COUNT(I121)=1),0,MAX(0,Calendar!$H$6-L121)))</f>
      </c>
      <c r="O121" s="27" t="str">
        <f>IF(E121="","",IF(J121="Cancelled","Cancelled",IF(COUNT(G121)=0,"Add original date",IF(COUNT(I121)=1,IF(I121&gt;G121,"Completed after original","Original met"),IF(G121&lt;Calendar!$H$6,"Original missed",IF(AND(COUNT(H121)=1,H121&gt;G121),"Revised later","Original open"))))))</f>
      </c>
      <c r="P121" s="96"/>
    </row>
    <row r="122" ht="36" customHeight="1">
      <c r="A122" s="12"/>
      <c r="B122" s="20"/>
      <c r="C122" s="21"/>
      <c r="D122" s="21"/>
      <c r="E122" s="21"/>
      <c r="F122" s="21"/>
      <c r="G122" s="22"/>
      <c r="H122" s="22"/>
      <c r="I122" s="22"/>
      <c r="J122" s="21"/>
      <c r="K122" s="21"/>
      <c r="L122" s="24" t="str">
        <f t="shared" si="3"/>
      </c>
      <c r="M122" s="25" t="str">
        <f>IF(E122="","",IF(J122="Cancelled","Cancelled",IF(OR(C122="",D122="",F122="",COUNT(L122)=0),"Complete inputs",IF(COUNT(I122)=1,IF(I122&gt;L122,"Completed late","Completed"),IF(L122&lt;Calendar!$H$6,"Overdue",IF(L122=Calendar!$H$6,"Due today",IF(L122&lt;=Calendar!$H$6+7,"Due within 7 days","Planned")))))))</f>
      </c>
      <c r="N122" s="25" t="str">
        <f>IF(OR(E122="",COUNT(L122)=0),"",IF(OR(J122="Cancelled",COUNT(I122)=1),0,MAX(0,Calendar!$H$6-L122)))</f>
      </c>
      <c r="O122" s="27" t="str">
        <f>IF(E122="","",IF(J122="Cancelled","Cancelled",IF(COUNT(G122)=0,"Add original date",IF(COUNT(I122)=1,IF(I122&gt;G122,"Completed after original","Original met"),IF(G122&lt;Calendar!$H$6,"Original missed",IF(AND(COUNT(H122)=1,H122&gt;G122),"Revised later","Original open"))))))</f>
      </c>
      <c r="P122" s="96"/>
    </row>
    <row r="123" ht="36" customHeight="1">
      <c r="A123" s="12"/>
      <c r="B123" s="16"/>
      <c r="C123" s="17"/>
      <c r="D123" s="17"/>
      <c r="E123" s="17"/>
      <c r="F123" s="17"/>
      <c r="G123" s="18"/>
      <c r="H123" s="18"/>
      <c r="I123" s="18"/>
      <c r="J123" s="17"/>
      <c r="K123" s="17"/>
      <c r="L123" s="24" t="str">
        <f t="shared" si="3"/>
      </c>
      <c r="M123" s="25" t="str">
        <f>IF(E123="","",IF(J123="Cancelled","Cancelled",IF(OR(C123="",D123="",F123="",COUNT(L123)=0),"Complete inputs",IF(COUNT(I123)=1,IF(I123&gt;L123,"Completed late","Completed"),IF(L123&lt;Calendar!$H$6,"Overdue",IF(L123=Calendar!$H$6,"Due today",IF(L123&lt;=Calendar!$H$6+7,"Due within 7 days","Planned")))))))</f>
      </c>
      <c r="N123" s="25" t="str">
        <f>IF(OR(E123="",COUNT(L123)=0),"",IF(OR(J123="Cancelled",COUNT(I123)=1),0,MAX(0,Calendar!$H$6-L123)))</f>
      </c>
      <c r="O123" s="27" t="str">
        <f>IF(E123="","",IF(J123="Cancelled","Cancelled",IF(COUNT(G123)=0,"Add original date",IF(COUNT(I123)=1,IF(I123&gt;G123,"Completed after original","Original met"),IF(G123&lt;Calendar!$H$6,"Original missed",IF(AND(COUNT(H123)=1,H123&gt;G123),"Revised later","Original open"))))))</f>
      </c>
      <c r="P123" s="96"/>
    </row>
    <row r="124" ht="36" customHeight="1">
      <c r="A124" s="12"/>
      <c r="B124" s="20"/>
      <c r="C124" s="21"/>
      <c r="D124" s="21"/>
      <c r="E124" s="21"/>
      <c r="F124" s="21"/>
      <c r="G124" s="22"/>
      <c r="H124" s="22"/>
      <c r="I124" s="22"/>
      <c r="J124" s="21"/>
      <c r="K124" s="21"/>
      <c r="L124" s="24" t="str">
        <f t="shared" si="3"/>
      </c>
      <c r="M124" s="25" t="str">
        <f>IF(E124="","",IF(J124="Cancelled","Cancelled",IF(OR(C124="",D124="",F124="",COUNT(L124)=0),"Complete inputs",IF(COUNT(I124)=1,IF(I124&gt;L124,"Completed late","Completed"),IF(L124&lt;Calendar!$H$6,"Overdue",IF(L124=Calendar!$H$6,"Due today",IF(L124&lt;=Calendar!$H$6+7,"Due within 7 days","Planned")))))))</f>
      </c>
      <c r="N124" s="25" t="str">
        <f>IF(OR(E124="",COUNT(L124)=0),"",IF(OR(J124="Cancelled",COUNT(I124)=1),0,MAX(0,Calendar!$H$6-L124)))</f>
      </c>
      <c r="O124" s="27" t="str">
        <f>IF(E124="","",IF(J124="Cancelled","Cancelled",IF(COUNT(G124)=0,"Add original date",IF(COUNT(I124)=1,IF(I124&gt;G124,"Completed after original","Original met"),IF(G124&lt;Calendar!$H$6,"Original missed",IF(AND(COUNT(H124)=1,H124&gt;G124),"Revised later","Original open"))))))</f>
      </c>
      <c r="P124" s="96"/>
    </row>
    <row r="125" ht="36" customHeight="1">
      <c r="A125" s="12"/>
      <c r="B125" s="16"/>
      <c r="C125" s="17"/>
      <c r="D125" s="17"/>
      <c r="E125" s="17"/>
      <c r="F125" s="17"/>
      <c r="G125" s="18"/>
      <c r="H125" s="18"/>
      <c r="I125" s="18"/>
      <c r="J125" s="17"/>
      <c r="K125" s="17"/>
      <c r="L125" s="24" t="str">
        <f t="shared" si="3"/>
      </c>
      <c r="M125" s="25" t="str">
        <f>IF(E125="","",IF(J125="Cancelled","Cancelled",IF(OR(C125="",D125="",F125="",COUNT(L125)=0),"Complete inputs",IF(COUNT(I125)=1,IF(I125&gt;L125,"Completed late","Completed"),IF(L125&lt;Calendar!$H$6,"Overdue",IF(L125=Calendar!$H$6,"Due today",IF(L125&lt;=Calendar!$H$6+7,"Due within 7 days","Planned")))))))</f>
      </c>
      <c r="N125" s="25" t="str">
        <f>IF(OR(E125="",COUNT(L125)=0),"",IF(OR(J125="Cancelled",COUNT(I125)=1),0,MAX(0,Calendar!$H$6-L125)))</f>
      </c>
      <c r="O125" s="27" t="str">
        <f>IF(E125="","",IF(J125="Cancelled","Cancelled",IF(COUNT(G125)=0,"Add original date",IF(COUNT(I125)=1,IF(I125&gt;G125,"Completed after original","Original met"),IF(G125&lt;Calendar!$H$6,"Original missed",IF(AND(COUNT(H125)=1,H125&gt;G125),"Revised later","Original open"))))))</f>
      </c>
      <c r="P125" s="96"/>
    </row>
    <row r="126" ht="36" customHeight="1">
      <c r="A126" s="12"/>
      <c r="B126" s="20"/>
      <c r="C126" s="21"/>
      <c r="D126" s="21"/>
      <c r="E126" s="21"/>
      <c r="F126" s="21"/>
      <c r="G126" s="22"/>
      <c r="H126" s="22"/>
      <c r="I126" s="22"/>
      <c r="J126" s="21"/>
      <c r="K126" s="21"/>
      <c r="L126" s="24" t="str">
        <f t="shared" si="3"/>
      </c>
      <c r="M126" s="25" t="str">
        <f>IF(E126="","",IF(J126="Cancelled","Cancelled",IF(OR(C126="",D126="",F126="",COUNT(L126)=0),"Complete inputs",IF(COUNT(I126)=1,IF(I126&gt;L126,"Completed late","Completed"),IF(L126&lt;Calendar!$H$6,"Overdue",IF(L126=Calendar!$H$6,"Due today",IF(L126&lt;=Calendar!$H$6+7,"Due within 7 days","Planned")))))))</f>
      </c>
      <c r="N126" s="25" t="str">
        <f>IF(OR(E126="",COUNT(L126)=0),"",IF(OR(J126="Cancelled",COUNT(I126)=1),0,MAX(0,Calendar!$H$6-L126)))</f>
      </c>
      <c r="O126" s="27" t="str">
        <f>IF(E126="","",IF(J126="Cancelled","Cancelled",IF(COUNT(G126)=0,"Add original date",IF(COUNT(I126)=1,IF(I126&gt;G126,"Completed after original","Original met"),IF(G126&lt;Calendar!$H$6,"Original missed",IF(AND(COUNT(H126)=1,H126&gt;G126),"Revised later","Original open"))))))</f>
      </c>
      <c r="P126" s="96"/>
    </row>
    <row r="127" ht="36" customHeight="1">
      <c r="A127" s="12"/>
      <c r="B127" s="16"/>
      <c r="C127" s="17"/>
      <c r="D127" s="17"/>
      <c r="E127" s="17"/>
      <c r="F127" s="17"/>
      <c r="G127" s="18"/>
      <c r="H127" s="18"/>
      <c r="I127" s="18"/>
      <c r="J127" s="17"/>
      <c r="K127" s="17"/>
      <c r="L127" s="24" t="str">
        <f t="shared" si="3"/>
      </c>
      <c r="M127" s="25" t="str">
        <f>IF(E127="","",IF(J127="Cancelled","Cancelled",IF(OR(C127="",D127="",F127="",COUNT(L127)=0),"Complete inputs",IF(COUNT(I127)=1,IF(I127&gt;L127,"Completed late","Completed"),IF(L127&lt;Calendar!$H$6,"Overdue",IF(L127=Calendar!$H$6,"Due today",IF(L127&lt;=Calendar!$H$6+7,"Due within 7 days","Planned")))))))</f>
      </c>
      <c r="N127" s="25" t="str">
        <f>IF(OR(E127="",COUNT(L127)=0),"",IF(OR(J127="Cancelled",COUNT(I127)=1),0,MAX(0,Calendar!$H$6-L127)))</f>
      </c>
      <c r="O127" s="27" t="str">
        <f>IF(E127="","",IF(J127="Cancelled","Cancelled",IF(COUNT(G127)=0,"Add original date",IF(COUNT(I127)=1,IF(I127&gt;G127,"Completed after original","Original met"),IF(G127&lt;Calendar!$H$6,"Original missed",IF(AND(COUNT(H127)=1,H127&gt;G127),"Revised later","Original open"))))))</f>
      </c>
      <c r="P127" s="96"/>
    </row>
    <row r="128" ht="36" customHeight="1">
      <c r="A128" s="12"/>
      <c r="B128" s="20"/>
      <c r="C128" s="21"/>
      <c r="D128" s="21"/>
      <c r="E128" s="21"/>
      <c r="F128" s="21"/>
      <c r="G128" s="22"/>
      <c r="H128" s="22"/>
      <c r="I128" s="22"/>
      <c r="J128" s="21"/>
      <c r="K128" s="21"/>
      <c r="L128" s="24" t="str">
        <f t="shared" si="3"/>
      </c>
      <c r="M128" s="25" t="str">
        <f>IF(E128="","",IF(J128="Cancelled","Cancelled",IF(OR(C128="",D128="",F128="",COUNT(L128)=0),"Complete inputs",IF(COUNT(I128)=1,IF(I128&gt;L128,"Completed late","Completed"),IF(L128&lt;Calendar!$H$6,"Overdue",IF(L128=Calendar!$H$6,"Due today",IF(L128&lt;=Calendar!$H$6+7,"Due within 7 days","Planned")))))))</f>
      </c>
      <c r="N128" s="25" t="str">
        <f>IF(OR(E128="",COUNT(L128)=0),"",IF(OR(J128="Cancelled",COUNT(I128)=1),0,MAX(0,Calendar!$H$6-L128)))</f>
      </c>
      <c r="O128" s="27" t="str">
        <f>IF(E128="","",IF(J128="Cancelled","Cancelled",IF(COUNT(G128)=0,"Add original date",IF(COUNT(I128)=1,IF(I128&gt;G128,"Completed after original","Original met"),IF(G128&lt;Calendar!$H$6,"Original missed",IF(AND(COUNT(H128)=1,H128&gt;G128),"Revised later","Original open"))))))</f>
      </c>
      <c r="P128" s="96"/>
    </row>
  </sheetData>
  <mergeCells>
    <mergeCell ref="B7:F7"/>
    <mergeCell ref="G7:H7"/>
    <mergeCell ref="I7:K7"/>
    <mergeCell ref="L7:O7"/>
    <mergeCell ref="B5:C5"/>
    <mergeCell ref="E5:F5"/>
    <mergeCell ref="H5:I5"/>
    <mergeCell ref="K5:L5"/>
  </mergeCells>
  <conditionalFormatting sqref="M9:O128">
    <cfRule type="containsText" dxfId="0" priority="1" operator="containsText" text="Overdue"/>
  </conditionalFormatting>
  <dataValidations count="1">
    <dataValidation type="list" sqref="J9:J128">
      <formula1>"Open,In progress,Cancelled"</formula1>
    </dataValidation>
  </dataValidations>
  <pageMargins left="0.7" right="0.7" top="0.75" bottom="0.75" header="0.3" footer="0.3"/>
  <tableParts count="1">
    <tablePart ns1:id="R314c5cff9a644724"/>
  </tableParts>
</worksheet>
</file>

<file path=xl/worksheets/sheet4.xml><?xml version="1.0" encoding="utf-8"?>
<worksheet xmlns="http://schemas.openxmlformats.org/spreadsheetml/2006/main">
  <sheetPr>
    <tabColor rgb="FFD8E3F1"/>
  </sheetPr>
  <sheetViews>
    <sheetView showGridLines="0" workbookViewId="0"/>
  </sheetViews>
  <sheetFormatPr defaultRowHeight="14"/>
  <cols>
    <col min="1" max="1" width="3" customWidth="1"/>
    <col min="2" max="2" width="20" customWidth="1"/>
    <col min="3" max="3" width="45" customWidth="1"/>
    <col min="4" max="4" width="26" customWidth="1"/>
    <col min="5" max="7" width="18" customWidth="1"/>
    <col min="8" max="8" width="3" hidden="0" customWidth="1"/>
  </cols>
  <sheetData>
    <row r="1" ht="24" customHeight="1">
      <c r="A1" s="12"/>
      <c r="B1" s="13"/>
      <c r="C1" s="13"/>
      <c r="D1" s="13"/>
      <c r="E1" s="13"/>
      <c r="F1" s="28"/>
      <c r="G1" s="28"/>
      <c r="H1" s="97"/>
    </row>
    <row r="2" ht="38" customHeight="1">
      <c r="A2" s="12"/>
      <c r="B2" s="14" t="s">
        <v>107</v>
      </c>
      <c r="C2" s="13"/>
      <c r="D2" s="13"/>
      <c r="E2" s="13"/>
      <c r="F2" s="28"/>
      <c r="G2" s="28"/>
      <c r="H2" s="97"/>
    </row>
    <row r="3" ht="24" customHeight="1">
      <c r="A3" s="12"/>
      <c r="B3" s="13" t="s">
        <v>108</v>
      </c>
      <c r="C3" s="13"/>
      <c r="D3" s="13"/>
      <c r="E3" s="62"/>
      <c r="F3" s="63"/>
      <c r="G3" s="63"/>
      <c r="H3" s="97"/>
    </row>
    <row r="4" ht="34" customHeight="1">
      <c r="A4" s="12"/>
      <c r="B4" s="13" t="s">
        <v>109</v>
      </c>
      <c r="C4" s="13"/>
      <c r="D4" s="13"/>
      <c r="E4" s="104" t="str">
        <f>"Closure dates entered: "&amp;COUNT(B7:B66)</f>
        <v>Closure dates entered: 0</v>
      </c>
      <c r="F4" s="105"/>
      <c r="G4" s="105"/>
      <c r="H4" s="97"/>
    </row>
    <row r="5" ht="24" customHeight="1">
      <c r="A5" s="12"/>
      <c r="B5" s="13"/>
      <c r="C5" s="13"/>
      <c r="D5" s="13"/>
      <c r="E5" s="62"/>
      <c r="F5" s="63"/>
      <c r="G5" s="63"/>
      <c r="H5" s="97"/>
    </row>
    <row r="6" ht="36" customHeight="1">
      <c r="A6" s="86"/>
      <c r="B6" s="84" t="s">
        <v>110</v>
      </c>
      <c r="C6" s="78" t="s">
        <v>111</v>
      </c>
      <c r="D6" s="77"/>
      <c r="E6" s="106" t="s">
        <v>112</v>
      </c>
      <c r="F6" s="107"/>
      <c r="G6" s="108"/>
      <c r="H6" s="97"/>
    </row>
    <row r="7" ht="30" customHeight="1">
      <c r="A7" s="86"/>
      <c r="B7" s="50"/>
      <c r="C7" s="79"/>
      <c r="D7" s="77"/>
      <c r="E7" s="109"/>
      <c r="F7" s="110"/>
      <c r="G7" s="111"/>
      <c r="H7" s="97"/>
    </row>
    <row r="8" ht="30" customHeight="1">
      <c r="A8" s="86"/>
      <c r="B8" s="51"/>
      <c r="C8" s="80"/>
      <c r="D8" s="77"/>
      <c r="E8" s="112" t="s">
        <v>113</v>
      </c>
      <c r="F8" s="113"/>
      <c r="G8" s="113"/>
      <c r="H8" s="98"/>
    </row>
    <row r="9" ht="30" customHeight="1">
      <c r="A9" s="86"/>
      <c r="B9" s="50"/>
      <c r="C9" s="79"/>
      <c r="D9" s="77"/>
      <c r="E9" s="114" t="s">
        <v>114</v>
      </c>
      <c r="F9" s="115"/>
      <c r="G9" s="116"/>
      <c r="H9" s="98"/>
    </row>
    <row r="10" ht="30" customHeight="1">
      <c r="A10" s="86"/>
      <c r="B10" s="51"/>
      <c r="C10" s="80"/>
      <c r="D10" s="77"/>
      <c r="E10" s="117"/>
      <c r="F10" s="118"/>
      <c r="G10" s="119"/>
      <c r="H10" s="98"/>
    </row>
    <row r="11" ht="30" customHeight="1">
      <c r="A11" s="86"/>
      <c r="B11" s="50"/>
      <c r="C11" s="79"/>
      <c r="D11" s="77"/>
      <c r="E11" s="120"/>
      <c r="F11" s="121"/>
      <c r="G11" s="122"/>
      <c r="H11" s="98"/>
    </row>
    <row r="12" ht="30" customHeight="1">
      <c r="A12" s="86"/>
      <c r="B12" s="51"/>
      <c r="C12" s="80"/>
      <c r="D12" s="77"/>
      <c r="E12" s="112" t="s">
        <v>115</v>
      </c>
      <c r="F12" s="113"/>
      <c r="G12" s="113"/>
      <c r="H12" s="98"/>
    </row>
    <row r="13" ht="30" customHeight="1">
      <c r="A13" s="86"/>
      <c r="B13" s="50"/>
      <c r="C13" s="79"/>
      <c r="D13" s="52"/>
      <c r="E13" s="114" t="s">
        <v>116</v>
      </c>
      <c r="F13" s="115"/>
      <c r="G13" s="116"/>
      <c r="H13" s="98"/>
    </row>
    <row r="14" ht="30" customHeight="1">
      <c r="A14" s="86"/>
      <c r="B14" s="51"/>
      <c r="C14" s="80"/>
      <c r="D14" s="52"/>
      <c r="E14" s="117"/>
      <c r="F14" s="118"/>
      <c r="G14" s="119"/>
      <c r="H14" s="98"/>
    </row>
    <row r="15" ht="30" customHeight="1">
      <c r="A15" s="86"/>
      <c r="B15" s="50"/>
      <c r="C15" s="79"/>
      <c r="D15" s="52"/>
      <c r="E15" s="120"/>
      <c r="F15" s="121"/>
      <c r="G15" s="122"/>
      <c r="H15" s="98"/>
    </row>
    <row r="16" ht="30" customHeight="1">
      <c r="A16" s="86"/>
      <c r="B16" s="51"/>
      <c r="C16" s="80"/>
      <c r="D16" s="52"/>
      <c r="E16" s="123" t="s">
        <v>117</v>
      </c>
      <c r="F16" s="124"/>
      <c r="G16" s="124"/>
      <c r="H16" s="98"/>
    </row>
    <row r="17" ht="30" customHeight="1">
      <c r="A17" s="86"/>
      <c r="B17" s="50"/>
      <c r="C17" s="81"/>
      <c r="D17" s="77"/>
      <c r="E17" s="114" t="s">
        <v>118</v>
      </c>
      <c r="F17" s="115"/>
      <c r="G17" s="116"/>
      <c r="H17" s="98"/>
    </row>
    <row r="18" ht="30" customHeight="1">
      <c r="A18" s="86"/>
      <c r="B18" s="51"/>
      <c r="C18" s="82"/>
      <c r="D18" s="77"/>
      <c r="E18" s="117"/>
      <c r="F18" s="118"/>
      <c r="G18" s="119"/>
      <c r="H18" s="98"/>
    </row>
    <row r="19" ht="30" customHeight="1">
      <c r="A19" s="86"/>
      <c r="B19" s="50"/>
      <c r="C19" s="79"/>
      <c r="D19" s="77"/>
      <c r="E19" s="120"/>
      <c r="F19" s="121"/>
      <c r="G19" s="122"/>
      <c r="H19" s="98"/>
    </row>
    <row r="20" ht="30" customHeight="1">
      <c r="A20" s="86"/>
      <c r="B20" s="51"/>
      <c r="C20" s="80"/>
      <c r="D20" s="52"/>
      <c r="E20" s="13"/>
      <c r="F20" s="13"/>
      <c r="G20" s="13"/>
      <c r="H20" s="97"/>
    </row>
    <row r="21" ht="30" customHeight="1">
      <c r="A21" s="86"/>
      <c r="B21" s="50"/>
      <c r="C21" s="79"/>
      <c r="D21" s="52"/>
      <c r="E21" s="13"/>
      <c r="F21" s="13"/>
      <c r="G21" s="13"/>
      <c r="H21" s="97"/>
    </row>
    <row r="22" ht="30" customHeight="1">
      <c r="A22" s="86"/>
      <c r="B22" s="51"/>
      <c r="C22" s="80"/>
      <c r="D22" s="52"/>
      <c r="E22" s="13"/>
      <c r="F22" s="13"/>
      <c r="G22" s="13"/>
      <c r="H22" s="97"/>
    </row>
    <row r="23" ht="30" customHeight="1">
      <c r="A23" s="86"/>
      <c r="B23" s="50"/>
      <c r="C23" s="79"/>
      <c r="D23" s="52"/>
      <c r="E23" s="13"/>
      <c r="F23" s="28"/>
      <c r="G23" s="28"/>
      <c r="H23" s="97"/>
    </row>
    <row r="24" ht="30" customHeight="1">
      <c r="A24" s="86"/>
      <c r="B24" s="51"/>
      <c r="C24" s="80"/>
      <c r="D24" s="52"/>
      <c r="E24" s="13"/>
      <c r="F24" s="28"/>
      <c r="G24" s="28"/>
      <c r="H24" s="97"/>
    </row>
    <row r="25" ht="30" customHeight="1">
      <c r="A25" s="86"/>
      <c r="B25" s="50"/>
      <c r="C25" s="79"/>
      <c r="D25" s="52"/>
      <c r="E25" s="13"/>
      <c r="F25" s="13"/>
      <c r="G25" s="13"/>
      <c r="H25" s="97"/>
    </row>
    <row r="26" ht="30" customHeight="1">
      <c r="A26" s="86"/>
      <c r="B26" s="51"/>
      <c r="C26" s="80"/>
      <c r="D26" s="52"/>
      <c r="E26" s="13"/>
      <c r="F26" s="13"/>
      <c r="G26" s="13"/>
      <c r="H26" s="97"/>
    </row>
    <row r="27" ht="30" customHeight="1">
      <c r="A27" s="86"/>
      <c r="B27" s="50"/>
      <c r="C27" s="79"/>
      <c r="D27" s="52"/>
      <c r="E27" s="13"/>
      <c r="F27" s="13"/>
      <c r="G27" s="13"/>
      <c r="H27" s="97"/>
    </row>
    <row r="28" ht="30" customHeight="1">
      <c r="A28" s="86"/>
      <c r="B28" s="51"/>
      <c r="C28" s="80"/>
      <c r="D28" s="52"/>
      <c r="E28" s="13"/>
      <c r="F28" s="13"/>
      <c r="G28" s="13"/>
      <c r="H28" s="97"/>
    </row>
    <row r="29" ht="30" customHeight="1">
      <c r="A29" s="86"/>
      <c r="B29" s="50"/>
      <c r="C29" s="79"/>
      <c r="D29" s="52"/>
      <c r="E29" s="13"/>
      <c r="F29" s="13"/>
      <c r="G29" s="13"/>
      <c r="H29" s="97"/>
    </row>
    <row r="30" ht="30" customHeight="1">
      <c r="A30" s="86"/>
      <c r="B30" s="51"/>
      <c r="C30" s="80"/>
      <c r="D30" s="52"/>
      <c r="E30" s="13"/>
      <c r="F30" s="13"/>
      <c r="G30" s="13"/>
      <c r="H30" s="97"/>
    </row>
    <row r="31" ht="30" customHeight="1">
      <c r="A31" s="86"/>
      <c r="B31" s="50"/>
      <c r="C31" s="79"/>
      <c r="D31" s="52"/>
      <c r="E31" s="13"/>
      <c r="F31" s="13"/>
      <c r="G31" s="13"/>
      <c r="H31" s="97"/>
    </row>
    <row r="32" ht="30" customHeight="1">
      <c r="A32" s="86"/>
      <c r="B32" s="51"/>
      <c r="C32" s="80"/>
      <c r="D32" s="52"/>
      <c r="E32" s="13"/>
      <c r="F32" s="13"/>
      <c r="G32" s="13"/>
      <c r="H32" s="97"/>
    </row>
    <row r="33" ht="30" customHeight="1">
      <c r="A33" s="86"/>
      <c r="B33" s="50"/>
      <c r="C33" s="79"/>
      <c r="D33" s="52"/>
      <c r="E33" s="13"/>
      <c r="F33" s="13"/>
      <c r="G33" s="13"/>
      <c r="H33" s="97"/>
    </row>
    <row r="34" ht="30" customHeight="1">
      <c r="A34" s="86"/>
      <c r="B34" s="51"/>
      <c r="C34" s="80"/>
      <c r="D34" s="52"/>
      <c r="E34" s="13"/>
      <c r="F34" s="13"/>
      <c r="G34" s="13"/>
      <c r="H34" s="97"/>
    </row>
    <row r="35" ht="30" customHeight="1">
      <c r="A35" s="86"/>
      <c r="B35" s="50"/>
      <c r="C35" s="79"/>
      <c r="D35" s="52"/>
      <c r="E35" s="13"/>
      <c r="F35" s="13"/>
      <c r="G35" s="13"/>
      <c r="H35" s="97"/>
    </row>
    <row r="36" ht="30" customHeight="1">
      <c r="A36" s="86"/>
      <c r="B36" s="51"/>
      <c r="C36" s="80"/>
      <c r="D36" s="52"/>
      <c r="E36" s="13"/>
      <c r="F36" s="13"/>
      <c r="G36" s="13"/>
      <c r="H36" s="97"/>
    </row>
    <row r="37" ht="30" customHeight="1">
      <c r="A37" s="86"/>
      <c r="B37" s="50"/>
      <c r="C37" s="79"/>
      <c r="D37" s="52"/>
      <c r="E37" s="13"/>
      <c r="F37" s="13"/>
      <c r="G37" s="13"/>
      <c r="H37" s="97"/>
    </row>
    <row r="38" ht="30" customHeight="1">
      <c r="A38" s="86"/>
      <c r="B38" s="51"/>
      <c r="C38" s="80"/>
      <c r="D38" s="52"/>
      <c r="E38" s="13"/>
      <c r="F38" s="13"/>
      <c r="G38" s="13"/>
      <c r="H38" s="97"/>
    </row>
    <row r="39" ht="30" customHeight="1">
      <c r="A39" s="86"/>
      <c r="B39" s="50"/>
      <c r="C39" s="79"/>
      <c r="D39" s="52"/>
      <c r="E39" s="13"/>
      <c r="F39" s="13"/>
      <c r="G39" s="13"/>
      <c r="H39" s="97"/>
    </row>
    <row r="40" ht="30" customHeight="1">
      <c r="A40" s="86"/>
      <c r="B40" s="51"/>
      <c r="C40" s="80"/>
      <c r="D40" s="52"/>
      <c r="E40" s="13"/>
      <c r="F40" s="13"/>
      <c r="G40" s="13"/>
      <c r="H40" s="97"/>
    </row>
    <row r="41" ht="30" customHeight="1">
      <c r="A41" s="86"/>
      <c r="B41" s="50"/>
      <c r="C41" s="79"/>
      <c r="D41" s="52"/>
      <c r="E41" s="13"/>
      <c r="F41" s="13"/>
      <c r="G41" s="13"/>
      <c r="H41" s="97"/>
    </row>
    <row r="42" ht="30" customHeight="1">
      <c r="A42" s="86"/>
      <c r="B42" s="51"/>
      <c r="C42" s="80"/>
      <c r="D42" s="52"/>
      <c r="E42" s="13"/>
      <c r="F42" s="13"/>
      <c r="G42" s="13"/>
      <c r="H42" s="97"/>
    </row>
    <row r="43" ht="30" customHeight="1">
      <c r="A43" s="86"/>
      <c r="B43" s="50"/>
      <c r="C43" s="79"/>
      <c r="D43" s="52"/>
      <c r="E43" s="13"/>
      <c r="F43" s="13"/>
      <c r="G43" s="13"/>
      <c r="H43" s="97"/>
    </row>
    <row r="44" ht="30" customHeight="1">
      <c r="A44" s="86"/>
      <c r="B44" s="51"/>
      <c r="C44" s="80"/>
      <c r="D44" s="52"/>
      <c r="E44" s="13"/>
      <c r="F44" s="13"/>
      <c r="G44" s="13"/>
      <c r="H44" s="97"/>
    </row>
    <row r="45" ht="30" customHeight="1">
      <c r="A45" s="86"/>
      <c r="B45" s="50"/>
      <c r="C45" s="79"/>
      <c r="D45" s="52"/>
      <c r="E45" s="13"/>
      <c r="F45" s="13"/>
      <c r="G45" s="13"/>
      <c r="H45" s="97"/>
    </row>
    <row r="46" ht="30" customHeight="1">
      <c r="A46" s="86"/>
      <c r="B46" s="51"/>
      <c r="C46" s="80"/>
      <c r="D46" s="52"/>
      <c r="E46" s="13"/>
      <c r="F46" s="13"/>
      <c r="G46" s="13"/>
      <c r="H46" s="97"/>
    </row>
    <row r="47" ht="30" customHeight="1">
      <c r="A47" s="86"/>
      <c r="B47" s="50"/>
      <c r="C47" s="79"/>
      <c r="D47" s="52"/>
      <c r="E47" s="13"/>
      <c r="F47" s="13"/>
      <c r="G47" s="13"/>
      <c r="H47" s="97"/>
    </row>
    <row r="48" ht="30" customHeight="1">
      <c r="A48" s="86"/>
      <c r="B48" s="51"/>
      <c r="C48" s="80"/>
      <c r="D48" s="52"/>
      <c r="E48" s="13"/>
      <c r="F48" s="13"/>
      <c r="G48" s="13"/>
      <c r="H48" s="97"/>
    </row>
    <row r="49" ht="30" customHeight="1">
      <c r="A49" s="86"/>
      <c r="B49" s="50"/>
      <c r="C49" s="79"/>
      <c r="D49" s="52"/>
      <c r="E49" s="13"/>
      <c r="F49" s="13"/>
      <c r="G49" s="13"/>
      <c r="H49" s="97"/>
    </row>
    <row r="50" ht="30" customHeight="1">
      <c r="A50" s="86"/>
      <c r="B50" s="51"/>
      <c r="C50" s="80"/>
      <c r="D50" s="52"/>
      <c r="E50" s="13"/>
      <c r="F50" s="13"/>
      <c r="G50" s="13"/>
      <c r="H50" s="97"/>
    </row>
    <row r="51" ht="30" customHeight="1">
      <c r="A51" s="86"/>
      <c r="B51" s="50"/>
      <c r="C51" s="79"/>
      <c r="D51" s="52"/>
      <c r="E51" s="13"/>
      <c r="F51" s="13"/>
      <c r="G51" s="13"/>
      <c r="H51" s="97"/>
    </row>
    <row r="52" ht="30" customHeight="1">
      <c r="A52" s="86"/>
      <c r="B52" s="51"/>
      <c r="C52" s="80"/>
      <c r="D52" s="52"/>
      <c r="E52" s="13"/>
      <c r="F52" s="13"/>
      <c r="G52" s="13"/>
      <c r="H52" s="97"/>
    </row>
    <row r="53" ht="30" customHeight="1">
      <c r="A53" s="86"/>
      <c r="B53" s="50"/>
      <c r="C53" s="79"/>
      <c r="D53" s="52"/>
      <c r="E53" s="13"/>
      <c r="F53" s="13"/>
      <c r="G53" s="13"/>
      <c r="H53" s="97"/>
    </row>
    <row r="54" ht="30" customHeight="1">
      <c r="A54" s="86"/>
      <c r="B54" s="51"/>
      <c r="C54" s="80"/>
      <c r="D54" s="52"/>
      <c r="E54" s="13"/>
      <c r="F54" s="13"/>
      <c r="G54" s="13"/>
      <c r="H54" s="97"/>
    </row>
    <row r="55" ht="30" customHeight="1">
      <c r="A55" s="86"/>
      <c r="B55" s="50"/>
      <c r="C55" s="79"/>
      <c r="D55" s="52"/>
      <c r="E55" s="13"/>
      <c r="F55" s="13"/>
      <c r="G55" s="13"/>
      <c r="H55" s="97"/>
    </row>
    <row r="56" ht="30" customHeight="1">
      <c r="A56" s="86"/>
      <c r="B56" s="51"/>
      <c r="C56" s="80"/>
      <c r="D56" s="52"/>
      <c r="E56" s="13"/>
      <c r="F56" s="13"/>
      <c r="G56" s="13"/>
      <c r="H56" s="97"/>
    </row>
    <row r="57" ht="30" customHeight="1">
      <c r="A57" s="86"/>
      <c r="B57" s="50"/>
      <c r="C57" s="79"/>
      <c r="D57" s="52"/>
      <c r="E57" s="13"/>
      <c r="F57" s="13"/>
      <c r="G57" s="13"/>
      <c r="H57" s="97"/>
    </row>
    <row r="58" ht="30" customHeight="1">
      <c r="A58" s="86"/>
      <c r="B58" s="51"/>
      <c r="C58" s="80"/>
      <c r="D58" s="52"/>
      <c r="E58" s="13"/>
      <c r="F58" s="13"/>
      <c r="G58" s="13"/>
      <c r="H58" s="97"/>
    </row>
    <row r="59" ht="30" customHeight="1">
      <c r="A59" s="86"/>
      <c r="B59" s="50"/>
      <c r="C59" s="79"/>
      <c r="D59" s="52"/>
      <c r="E59" s="13"/>
      <c r="F59" s="13"/>
      <c r="G59" s="13"/>
      <c r="H59" s="97"/>
    </row>
    <row r="60" ht="30" customHeight="1">
      <c r="A60" s="86"/>
      <c r="B60" s="51"/>
      <c r="C60" s="80"/>
      <c r="D60" s="52"/>
      <c r="E60" s="13"/>
      <c r="F60" s="13"/>
      <c r="G60" s="13"/>
      <c r="H60" s="97"/>
    </row>
    <row r="61" ht="30" customHeight="1">
      <c r="A61" s="86"/>
      <c r="B61" s="50"/>
      <c r="C61" s="79"/>
      <c r="D61" s="52"/>
      <c r="E61" s="13"/>
      <c r="F61" s="13"/>
      <c r="G61" s="13"/>
      <c r="H61" s="97"/>
    </row>
    <row r="62" ht="30" customHeight="1">
      <c r="A62" s="86"/>
      <c r="B62" s="51"/>
      <c r="C62" s="80"/>
      <c r="D62" s="52"/>
      <c r="E62" s="13"/>
      <c r="F62" s="13"/>
      <c r="G62" s="13"/>
      <c r="H62" s="97"/>
    </row>
    <row r="63" ht="30" customHeight="1">
      <c r="A63" s="86"/>
      <c r="B63" s="50"/>
      <c r="C63" s="79"/>
      <c r="D63" s="52"/>
      <c r="E63" s="13"/>
      <c r="F63" s="13"/>
      <c r="G63" s="13"/>
      <c r="H63" s="97"/>
    </row>
    <row r="64" ht="30" customHeight="1">
      <c r="A64" s="86"/>
      <c r="B64" s="51"/>
      <c r="C64" s="80"/>
      <c r="D64" s="52"/>
      <c r="E64" s="13"/>
      <c r="F64" s="13"/>
      <c r="G64" s="13"/>
      <c r="H64" s="97"/>
    </row>
    <row r="65" ht="30" customHeight="1">
      <c r="A65" s="86"/>
      <c r="B65" s="50"/>
      <c r="C65" s="79"/>
      <c r="D65" s="52"/>
      <c r="E65" s="13"/>
      <c r="F65" s="13"/>
      <c r="G65" s="13"/>
      <c r="H65" s="97"/>
    </row>
    <row r="66" ht="30" customHeight="1">
      <c r="A66" s="87"/>
      <c r="B66" s="85"/>
      <c r="C66" s="83"/>
      <c r="D66" s="52"/>
      <c r="E66" s="13"/>
      <c r="F66" s="13"/>
      <c r="G66" s="13"/>
      <c r="H66" s="97"/>
    </row>
  </sheetData>
  <mergeCells>
    <mergeCell ref="E17:G19"/>
    <mergeCell ref="E4:G4"/>
    <mergeCell ref="E9:G11"/>
    <mergeCell ref="E13:G15"/>
    <mergeCell ref="E6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D8E3F1"/>
  </sheetPr>
  <sheetViews>
    <sheetView showGridLines="0" workbookViewId="0"/>
  </sheetViews>
  <sheetFormatPr defaultRowHeight="14"/>
  <cols>
    <col min="1" max="1" width="3" style="37" customWidth="1"/>
    <col min="2" max="12" width="10" style="37" customWidth="1"/>
    <col min="13" max="13" width="3" style="37" hidden="0" customWidth="1"/>
    <col min="14" max="16384" width="8.6640625" style="37" customWidth="0"/>
  </cols>
  <sheetData>
    <row r="1" ht="24" customHeight="1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99"/>
    </row>
    <row r="2" ht="40" customHeight="1">
      <c r="A2" s="36"/>
      <c r="B2" s="38" t="s">
        <v>119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99"/>
    </row>
    <row r="3" ht="36" customHeight="1">
      <c r="A3" s="36"/>
      <c r="B3" s="40" t="s">
        <v>120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99"/>
    </row>
    <row r="4" ht="24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99"/>
    </row>
    <row r="5" ht="32" customHeight="1">
      <c r="A5" s="36"/>
      <c r="B5" s="41" t="s">
        <v>121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99"/>
    </row>
    <row r="6" ht="34" customHeight="1">
      <c r="A6" s="36"/>
      <c r="B6" s="42" t="s">
        <v>122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99"/>
    </row>
    <row r="7" ht="24" customHeight="1">
      <c r="A7" s="36"/>
      <c r="B7" s="43" t="s">
        <v>123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99"/>
    </row>
    <row r="8" ht="24" customHeight="1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99"/>
    </row>
    <row r="9" ht="32" customHeight="1">
      <c r="A9" s="36"/>
      <c r="B9" s="41" t="s">
        <v>124</v>
      </c>
      <c r="C9" s="41"/>
      <c r="D9" s="41"/>
      <c r="E9" s="41"/>
      <c r="F9" s="41"/>
      <c r="G9" s="41"/>
      <c r="H9" s="41"/>
      <c r="I9" s="41"/>
      <c r="J9" s="41"/>
      <c r="K9" s="41"/>
      <c r="L9" s="41"/>
      <c r="M9" s="99"/>
    </row>
    <row r="10" ht="34" customHeight="1">
      <c r="A10" s="36"/>
      <c r="B10" s="42" t="s">
        <v>125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99"/>
    </row>
    <row r="11" ht="24" customHeight="1">
      <c r="A11" s="36"/>
      <c r="B11" s="43" t="s">
        <v>126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99"/>
    </row>
    <row r="12" ht="24" customHeight="1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99"/>
    </row>
    <row r="13" ht="32" customHeight="1">
      <c r="A13" s="36"/>
      <c r="B13" s="41" t="s">
        <v>127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99"/>
    </row>
    <row r="14" ht="34" customHeight="1">
      <c r="A14" s="36"/>
      <c r="B14" s="42" t="s">
        <v>128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99"/>
    </row>
    <row r="15" ht="24" customHeight="1">
      <c r="A15" s="36"/>
      <c r="B15" s="43" t="s">
        <v>129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99"/>
    </row>
    <row r="16" ht="24" customHeight="1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99"/>
    </row>
    <row r="17" ht="32" customHeight="1">
      <c r="A17" s="36"/>
      <c r="B17" s="41" t="s">
        <v>130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99"/>
    </row>
    <row r="18" ht="34" customHeight="1">
      <c r="A18" s="36"/>
      <c r="B18" s="42" t="s">
        <v>131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99"/>
    </row>
    <row r="19" ht="24" customHeight="1">
      <c r="A19" s="36"/>
      <c r="B19" s="43" t="s">
        <v>132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99"/>
    </row>
    <row r="20" ht="24" customHeight="1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99"/>
    </row>
    <row r="21" ht="32" customHeight="1">
      <c r="A21" s="36"/>
      <c r="B21" s="41" t="s">
        <v>133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99"/>
    </row>
    <row r="22" ht="34" customHeight="1">
      <c r="A22" s="36"/>
      <c r="B22" s="42" t="s">
        <v>134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99"/>
    </row>
    <row r="23" ht="24" customHeight="1">
      <c r="A23" s="36"/>
      <c r="B23" s="43" t="s">
        <v>135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99"/>
    </row>
    <row r="24" ht="24" customHeight="1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99"/>
    </row>
    <row r="25" ht="32" customHeight="1">
      <c r="A25" s="36"/>
      <c r="B25" s="41" t="s">
        <v>136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99"/>
    </row>
    <row r="26" ht="34" customHeight="1">
      <c r="A26" s="36"/>
      <c r="B26" s="42" t="s">
        <v>137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99"/>
    </row>
    <row r="27" ht="24" customHeight="1">
      <c r="A27" s="36"/>
      <c r="B27" s="43" t="s">
        <v>138</v>
      </c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99"/>
    </row>
    <row r="28" ht="24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99"/>
    </row>
    <row r="29" ht="24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99"/>
    </row>
    <row r="30" ht="24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99"/>
    </row>
    <row r="31" ht="24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99"/>
    </row>
    <row r="32" ht="24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99"/>
    </row>
    <row r="33" ht="24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99"/>
    </row>
    <row r="34" ht="24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99"/>
    </row>
    <row r="35" ht="24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99"/>
    </row>
    <row r="36" ht="24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99"/>
    </row>
    <row r="37" ht="24" customHeight="1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99"/>
    </row>
    <row r="38" ht="24" customHeight="1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99"/>
    </row>
    <row r="39" ht="24" customHeight="1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99"/>
    </row>
    <row r="40" ht="24" customHeight="1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99"/>
    </row>
    <row r="41" ht="24" customHeight="1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99"/>
    </row>
    <row r="42" ht="24" customHeight="1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99"/>
    </row>
    <row r="43" ht="24" customHeight="1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99"/>
    </row>
    <row r="44" ht="24" customHeight="1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99"/>
    </row>
    <row r="45" ht="24" customHeight="1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99"/>
    </row>
    <row r="46" ht="24" customHeight="1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99"/>
    </row>
    <row r="47" ht="24" customHeight="1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99"/>
    </row>
    <row r="48" ht="24" customHeight="1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99"/>
    </row>
  </sheetData>
  <mergeCells>
    <mergeCell ref="B26:L26"/>
    <mergeCell ref="B27:L27"/>
    <mergeCell ref="B18:L18"/>
    <mergeCell ref="B19:L19"/>
    <mergeCell ref="B21:L21"/>
    <mergeCell ref="B22:L22"/>
    <mergeCell ref="B23:L23"/>
    <mergeCell ref="B25:L25"/>
    <mergeCell ref="B10:L10"/>
    <mergeCell ref="B11:L11"/>
    <mergeCell ref="B13:L13"/>
    <mergeCell ref="B14:L14"/>
    <mergeCell ref="B15:L15"/>
    <mergeCell ref="B17:L17"/>
    <mergeCell ref="B2:L2"/>
    <mergeCell ref="B3:L3"/>
    <mergeCell ref="B5:L5"/>
    <mergeCell ref="B6:L6"/>
    <mergeCell ref="B7:L7"/>
    <mergeCell ref="B9:L9"/>
  </mergeCells>
  <pageMargins left="0.7" right="0.7" top="0.75" bottom="0.75" header="0.3" footer="0.3"/>
</worksheet>
</file>