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f94634a7e4d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endar" sheetId="1" r:id="R6faab6211b3b4a53"/>
    <x:sheet xmlns:r="http://schemas.openxmlformats.org/officeDocument/2006/relationships" name="Roadmap" sheetId="2" r:id="Rf80a56cc2d7b459f"/>
    <x:sheet xmlns:r="http://schemas.openxmlformats.org/officeDocument/2006/relationships" name="Projects" sheetId="3" r:id="R8596db6e20854004"/>
    <x:sheet xmlns:r="http://schemas.openxmlformats.org/officeDocument/2006/relationships" name="Milestones" sheetId="4" r:id="R7f33899b81bf4b3a"/>
    <x:sheet xmlns:r="http://schemas.openxmlformats.org/officeDocument/2006/relationships" name="Resources" sheetId="5" r:id="R042ea04d393647ee"/>
  </x:sheets>
</x: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dd mmm yyyy"/>
    <numFmt numFmtId="201" formatCode="d mmm"/>
    <numFmt numFmtId="202" formatCode="0%"/>
    <numFmt numFmtId="203" formatCode="mmm"/>
  </numFmts>
  <fonts count="6">
    <font>
      <sz val="11"/>
      <name val="Carlito"/>
    </font>
    <font>
      <sz val="11"/>
      <color rgb="FF1D293F"/>
      <name val="Arial"/>
    </font>
    <font>
      <b/>
      <sz val="11"/>
      <color rgb="FF1D293F"/>
      <name val="Arial"/>
    </font>
    <font>
      <b/>
      <sz val="24"/>
      <color rgb="FF674082"/>
      <name val="Arial"/>
    </font>
    <font>
      <sz val="11"/>
      <color rgb="FF1D293F"/>
      <name val="Arial"/>
    </font>
    <font>
      <u val="single"/>
      <sz val="11"/>
      <color rgb="FF674082"/>
      <name val="Arial"/>
    </font>
  </fonts>
  <fills count="8">
    <fill>
      <patternFill patternType="none"/>
    </fill>
    <fill>
      <patternFill patternType="gray125"/>
    </fill>
    <fill>
      <patternFill patternType="solid">
        <fgColor rgb="FFF2F4F8"/>
      </patternFill>
    </fill>
    <fill>
      <patternFill patternType="solid">
        <fgColor rgb="FFFFFFFF"/>
      </patternFill>
    </fill>
    <fill>
      <patternFill patternType="solid">
        <fgColor rgb="FFE3D9EF"/>
      </patternFill>
    </fill>
    <fill>
      <patternFill patternType="solid">
        <fgColor rgb="FFD8E3F1"/>
      </patternFill>
    </fill>
    <fill>
      <patternFill patternType="solid">
        <fgColor rgb="FFF5F7FA"/>
      </patternFill>
    </fill>
    <fill>
      <patternFill patternType="solid">
        <fgColor rgb="FFF0EBF6"/>
      </patternFill>
    </fill>
  </fills>
  <borders count="3">
    <border>
      <left/>
      <right/>
      <top/>
      <bottom/>
      <diagonal/>
    </border>
    <border>
      <left style="thin">
        <color rgb="FFB9C1CD"/>
      </left>
      <right style="thin">
        <color rgb="FFB9C1CD"/>
      </right>
      <top style="thin">
        <color rgb="FFB9C1CD"/>
      </top>
      <bottom style="thin">
        <color rgb="FFB9C1CD"/>
      </bottom>
      <diagonal/>
    </border>
    <border>
      <left/>
      <right/>
      <top/>
      <bottom style="thin">
        <color rgb="FFB9C1CD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 wrapText="1"/>
    </xf>
    <xf numFmtId="0" fontId="3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vertical="center" wrapText="1"/>
    </xf>
    <xf numFmtId="0" fontId="1" fillId="3" borderId="0" xfId="0" applyNumberFormat="1" applyFont="1" applyFill="1" applyBorder="1" applyAlignment="1">
      <alignment vertical="center"/>
    </xf>
    <xf numFmtId="0" fontId="2" fillId="3" borderId="0" xfId="0" applyNumberFormat="1" applyFont="1" applyFill="1" applyBorder="1" applyAlignment="1">
      <alignment vertical="center"/>
    </xf>
    <xf numFmtId="0" fontId="2" fillId="3" borderId="0" xfId="0" applyNumberFormat="1" applyFont="1" applyFill="1" applyBorder="1" applyAlignment="1">
      <alignment vertical="center" wrapText="1"/>
    </xf>
    <xf numFmtId="0" fontId="2" fillId="3" borderId="1" xfId="0" applyNumberFormat="1" applyFont="1" applyFill="1" applyBorder="1" applyAlignment="1">
      <alignment vertical="center" wrapText="1" indent="1"/>
    </xf>
    <xf numFmtId="0" fontId="2" fillId="3" borderId="1" xfId="0" applyNumberFormat="1" applyFont="1" applyFill="1" applyBorder="1" applyAlignment="1">
      <alignment horizontal="left" vertical="center" wrapText="1" indent="1"/>
    </xf>
    <xf numFmtId="0" fontId="1" fillId="3" borderId="1" xfId="0" applyNumberFormat="1" applyFont="1" applyFill="1" applyBorder="1" applyAlignment="1">
      <alignment vertical="center" indent="1"/>
    </xf>
    <xf numFmtId="0" fontId="1" fillId="3" borderId="1" xfId="0" applyNumberFormat="1" applyFont="1" applyFill="1" applyBorder="1" applyAlignment="1">
      <alignment vertical="center" wrapText="1" indent="1"/>
    </xf>
    <xf numFmtId="0" fontId="1" fillId="3" borderId="1" xfId="0" applyNumberFormat="1" applyFont="1" applyFill="1" applyBorder="1" applyAlignment="1">
      <alignment horizontal="left" vertical="center" wrapText="1" indent="1"/>
    </xf>
    <xf numFmtId="200" fontId="1" fillId="3" borderId="1" xfId="0" applyNumberFormat="1" applyFont="1" applyFill="1" applyBorder="1" applyAlignment="1">
      <alignment horizontal="left" vertical="center" wrapText="1" indent="1"/>
    </xf>
    <xf numFmtId="0" fontId="1" fillId="4" borderId="0" xfId="0" applyNumberFormat="1" applyFont="1" applyFill="1" applyBorder="1" applyAlignment="1">
      <alignment vertical="center"/>
    </xf>
    <xf numFmtId="0" fontId="2" fillId="4" borderId="0" xfId="0" applyNumberFormat="1" applyFont="1" applyFill="1" applyBorder="1" applyAlignment="1">
      <alignment vertical="center"/>
    </xf>
    <xf numFmtId="0" fontId="2" fillId="4" borderId="0" xfId="0" applyNumberFormat="1" applyFont="1" applyFill="1" applyBorder="1" applyAlignment="1">
      <alignment vertical="center" wrapText="1"/>
    </xf>
    <xf numFmtId="0" fontId="1" fillId="2" borderId="0" xfId="0" applyNumberFormat="1" applyFont="1" applyFill="1" applyBorder="1" applyAlignment="1">
      <alignment vertical="center" wrapText="1"/>
    </xf>
    <xf numFmtId="0" fontId="2" fillId="4" borderId="0" xfId="0" applyNumberFormat="1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>
      <alignment horizontal="left" vertical="center" wrapText="1" indent="1"/>
    </xf>
    <xf numFmtId="0" fontId="2" fillId="4" borderId="1" xfId="0" applyNumberFormat="1" applyFont="1" applyFill="1" applyBorder="1" applyAlignment="1">
      <alignment horizontal="left" vertical="center" wrapText="1" indent="1"/>
    </xf>
    <xf numFmtId="201" fontId="2" fillId="4" borderId="1" xfId="0" applyNumberFormat="1" applyFont="1" applyFill="1" applyBorder="1" applyAlignment="1">
      <alignment horizontal="left" vertical="center" wrapText="1" indent="1"/>
    </xf>
    <xf numFmtId="0" fontId="1" fillId="5" borderId="1" xfId="0" applyNumberFormat="1" applyFont="1" applyFill="1" applyBorder="1" applyAlignment="1">
      <alignment horizontal="left" vertical="center" wrapText="1" indent="1"/>
    </xf>
    <xf numFmtId="0" fontId="2" fillId="5" borderId="1" xfId="0" applyNumberFormat="1" applyFont="1" applyFill="1" applyBorder="1" applyAlignment="1">
      <alignment horizontal="left" vertical="center" wrapText="1" indent="1"/>
    </xf>
    <xf numFmtId="201" fontId="2" fillId="5" borderId="1" xfId="0" applyNumberFormat="1" applyFont="1" applyFill="1" applyBorder="1" applyAlignment="1">
      <alignment horizontal="left" vertical="center" wrapText="1" indent="1"/>
    </xf>
    <xf numFmtId="0" fontId="2" fillId="4" borderId="0" xfId="0" applyNumberFormat="1" applyFont="1" applyFill="1" applyBorder="1" applyAlignment="1">
      <alignment horizontal="center" vertical="center" wrapText="1"/>
    </xf>
    <xf numFmtId="0" fontId="1" fillId="3" borderId="2" xfId="0" applyNumberFormat="1" applyFont="1" applyFill="1" applyBorder="1" applyAlignment="1">
      <alignment vertical="center" indent="1"/>
    </xf>
    <xf numFmtId="0" fontId="1" fillId="3" borderId="2" xfId="0" applyNumberFormat="1" applyFont="1" applyFill="1" applyBorder="1" applyAlignment="1">
      <alignment vertical="center" wrapText="1" indent="1"/>
    </xf>
    <xf numFmtId="0" fontId="1" fillId="3" borderId="2" xfId="0" applyNumberFormat="1" applyFont="1" applyFill="1" applyBorder="1" applyAlignment="1">
      <alignment horizontal="left" vertical="center" wrapText="1" indent="1"/>
    </xf>
    <xf numFmtId="0" fontId="1" fillId="6" borderId="0" xfId="0" applyNumberFormat="1" applyFont="1" applyFill="1" applyBorder="1" applyAlignment="1">
      <alignment vertical="center"/>
    </xf>
    <xf numFmtId="0" fontId="1" fillId="6" borderId="2" xfId="0" applyNumberFormat="1" applyFont="1" applyFill="1" applyBorder="1" applyAlignment="1">
      <alignment vertical="center" indent="1"/>
    </xf>
    <xf numFmtId="0" fontId="1" fillId="6" borderId="2" xfId="0" applyNumberFormat="1" applyFont="1" applyFill="1" applyBorder="1" applyAlignment="1">
      <alignment vertical="center" wrapText="1" indent="1"/>
    </xf>
    <xf numFmtId="0" fontId="1" fillId="6" borderId="2" xfId="0" applyNumberFormat="1" applyFont="1" applyFill="1" applyBorder="1" applyAlignment="1">
      <alignment horizontal="left" vertical="center" wrapText="1" indent="1"/>
    </xf>
    <xf numFmtId="200" fontId="1" fillId="3" borderId="2" xfId="0" applyNumberFormat="1" applyFont="1" applyFill="1" applyBorder="1" applyAlignment="1">
      <alignment horizontal="left" vertical="center" wrapText="1" indent="1"/>
    </xf>
    <xf numFmtId="200" fontId="1" fillId="6" borderId="2" xfId="0" applyNumberFormat="1" applyFont="1" applyFill="1" applyBorder="1" applyAlignment="1">
      <alignment horizontal="left" vertical="center" wrapText="1" indent="1"/>
    </xf>
    <xf numFmtId="202" fontId="1" fillId="3" borderId="2" xfId="0" applyNumberFormat="1" applyFont="1" applyFill="1" applyBorder="1" applyAlignment="1">
      <alignment horizontal="left" vertical="center" wrapText="1" indent="1"/>
    </xf>
    <xf numFmtId="202" fontId="1" fillId="6" borderId="2" xfId="0" applyNumberFormat="1" applyFont="1" applyFill="1" applyBorder="1" applyAlignment="1">
      <alignment horizontal="left" vertical="center" wrapText="1" indent="1"/>
    </xf>
    <xf numFmtId="0" fontId="1" fillId="7" borderId="2" xfId="0" applyNumberFormat="1" applyFont="1" applyFill="1" applyBorder="1" applyAlignment="1">
      <alignment horizontal="left" vertical="center" wrapText="1" indent="1"/>
    </xf>
    <xf numFmtId="203" fontId="1" fillId="2" borderId="0" xfId="0" applyNumberFormat="1" applyFont="1" applyFill="1" applyBorder="1" applyAlignment="1">
      <alignment vertical="center"/>
    </xf>
    <xf numFmtId="203" fontId="1" fillId="4" borderId="0" xfId="0" applyNumberFormat="1" applyFont="1" applyFill="1" applyBorder="1" applyAlignment="1">
      <alignment vertical="center"/>
    </xf>
    <xf numFmtId="203" fontId="2" fillId="4" borderId="0" xfId="0" applyNumberFormat="1" applyFont="1" applyFill="1" applyBorder="1" applyAlignment="1">
      <alignment vertical="center"/>
    </xf>
    <xf numFmtId="203" fontId="2" fillId="4" borderId="0" xfId="0" applyNumberFormat="1" applyFont="1" applyFill="1" applyBorder="1" applyAlignment="1">
      <alignment horizontal="center" vertical="center"/>
    </xf>
    <xf numFmtId="200" fontId="1" fillId="3" borderId="2" xfId="0" applyNumberFormat="1" applyFont="1" applyFill="1" applyBorder="1" applyAlignment="1">
      <alignment vertical="center" wrapText="1" indent="1"/>
    </xf>
    <xf numFmtId="200" fontId="1" fillId="6" borderId="2" xfId="0" applyNumberFormat="1" applyFont="1" applyFill="1" applyBorder="1" applyAlignment="1">
      <alignment vertical="center" wrapText="1" indent="1"/>
    </xf>
    <xf numFmtId="0" fontId="1" fillId="3" borderId="2" xfId="0" applyNumberFormat="1" applyFont="1" applyFill="1" applyBorder="1" applyAlignment="1">
      <alignment horizontal="center" vertical="center" wrapText="1"/>
    </xf>
    <xf numFmtId="0" fontId="1" fillId="6" borderId="2" xfId="0" applyNumberFormat="1" applyFont="1" applyFill="1" applyBorder="1" applyAlignment="1">
      <alignment horizontal="center" vertical="center" wrapText="1"/>
    </xf>
    <xf numFmtId="0" fontId="5" fillId="2" borderId="0" xfId="0" applyNumberFormat="1" applyFont="1" applyFill="1" applyBorder="1" applyAlignment="1">
      <alignment vertical="center" wrapText="1"/>
    </xf>
  </cellXfs>
  <cellStyles count="1">
    <cellStyle name="Normal" xfId="0"/>
  </cellStyles>
  <dxfs count="2490"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F0D5DA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ont>
        <b/>
      </font>
      <fill>
        <patternFill patternType="solid">
          <bgColor rgb="FFF0D5DA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</d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776560aa8b4a77" /><Relationship Type="http://schemas.openxmlformats.org/officeDocument/2006/relationships/theme" Target="/xl/theme/theme1.xml" Id="R00be888ec2b546f9" /><Relationship Type="http://schemas.openxmlformats.org/officeDocument/2006/relationships/sharedStrings" Target="/xl/sharedStrings.xml" Id="Rfa280737d2f447b3" /><Relationship Type="http://schemas.openxmlformats.org/officeDocument/2006/relationships/worksheet" Target="/xl/worksheets/sheet1.xml" Id="R6faab6211b3b4a53" /><Relationship Type="http://schemas.openxmlformats.org/officeDocument/2006/relationships/worksheet" Target="/xl/worksheets/sheet2.xml" Id="Rf80a56cc2d7b459f" /><Relationship Type="http://schemas.openxmlformats.org/officeDocument/2006/relationships/worksheet" Target="/xl/worksheets/sheet3.xml" Id="R8596db6e20854004" /><Relationship Type="http://schemas.openxmlformats.org/officeDocument/2006/relationships/worksheet" Target="/xl/worksheets/sheet4.xml" Id="R7f33899b81bf4b3a" /><Relationship Type="http://schemas.openxmlformats.org/officeDocument/2006/relationships/worksheet" Target="/xl/worksheets/sheet5.xml" Id="R042ea04d393647ee" /></Relationships>
</file>

<file path=xl/tables/table1.xml><?xml version="1.0" encoding="utf-8"?>
<x:table xmlns:x="http://schemas.openxmlformats.org/spreadsheetml/2006/main" id="1" name="ProjectsTable" displayName="ProjectsTable" ref="B9:O59" headerRowCount="1" totalsRowCount="0" totalsRowShown="0">
  <x:tableColumns count="14">
    <x:tableColumn id="1" name="Project ID"/>
    <x:tableColumn id="2" name="Project name"/>
    <x:tableColumn id="3" name="Programme / area"/>
    <x:tableColumn id="4" name="Project owner"/>
    <x:tableColumn id="5" name="Sponsor"/>
    <x:tableColumn id="6" name="Priority"/>
    <x:tableColumn id="7" name="Status"/>
    <x:tableColumn id="8" name="Health"/>
    <x:tableColumn id="9" name="Planned start"/>
    <x:tableColumn id="10" name="Planned finish"/>
    <x:tableColumn id="11" name="Progress"/>
    <x:tableColumn id="12" name="Alert"/>
    <x:tableColumn id="13" name="Overdue milestones"/>
    <x:tableColumn id="14" name="Dependencies / 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MilestonesTable" displayName="MilestonesTable" ref="B9:P209" headerRowCount="1" totalsRowCount="0" totalsRowShown="0">
  <x:tableColumns count="15">
    <x:tableColumn id="1" name="Milestone ID"/>
    <x:tableColumn id="2" name="Project ID"/>
    <x:tableColumn id="3" name="Milestone / decision"/>
    <x:tableColumn id="4" name="Type"/>
    <x:tableColumn id="5" name="Owner"/>
    <x:tableColumn id="6" name="Baseline due"/>
    <x:tableColumn id="7" name="Current due"/>
    <x:tableColumn id="8" name="Actual completion"/>
    <x:tableColumn id="9" name="Status"/>
    <x:tableColumn id="10" name="Date change (days)"/>
    <x:tableColumn id="11" name="Alert"/>
    <x:tableColumn id="12" name="Project name"/>
    <x:tableColumn id="13" name="Project status"/>
    <x:tableColumn id="14" name="Calendar included"/>
    <x:tableColumn id="15" name="Evidence / dependenci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a4fe60531c8e4d1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bc1374df0b8a41b6" /></Relationships>
</file>

<file path=xl/worksheets/_rels/sheet5.xml.rels><?xml version='1.0' encoding='utf-8'?>
<ns0:Relationships xmlns:ns0="http://schemas.openxmlformats.org/package/2006/relationships"><ns0:Relationship Id="rId1" Type="http://schemas.openxmlformats.org/officeDocument/2006/relationships/hyperlink" Target="https://www.stakeholdermap.com/project-templates/milestone-calendar-template.php" TargetMode="External" /><ns0:Relationship Id="rId2" Type="http://schemas.openxmlformats.org/officeDocument/2006/relationships/hyperlink" Target="https://www.stakeholdermap.com/project-templates/governance-approval-calendar-template.php" TargetMode="External" /><ns0:Relationship Id="rId3" Type="http://schemas.openxmlformats.org/officeDocument/2006/relationships/hyperlink" Target="https://www.stakeholdermap.com/project-templates/cost-payment-calendar-template.php" TargetMode="External" /><ns0:Relationship Id="rId4" Type="http://schemas.openxmlformats.org/officeDocument/2006/relationships/hyperlink" Target="https://www.stakeholdermap.com/project-templates/testing-release-calendar-template.php" TargetMode="External" /><ns0:Relationship Id="rId5" Type="http://schemas.openxmlformats.org/officeDocument/2006/relationships/hyperlink" Target="https://www.stakeholdermap.com/project-templates/launch-cutover-calendar-template.php" TargetMode="External" /><ns0:Relationship Id="rId6" Type="http://schemas.openxmlformats.org/officeDocument/2006/relationships/hyperlink" Target="https://www.stakeholdermap.com/project-templates/project-management-templates.php" TargetMode="External" /></ns0: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9" max="9" width="3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</x:cols>
  <x:sheetData>
    <x:row r="1" ht="25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40" customHeight="1">
      <x:c r="A2" s="3"/>
      <x:c r="B2" s="6" t="str">
        <x:v>Project portfolio calendar 2027</x:v>
      </x:c>
      <x:c r="C2" s="5"/>
      <x:c r="D2" s="5"/>
      <x:c r="E2" s="5"/>
      <x:c r="F2" s="5"/>
      <x:c r="G2" s="5"/>
      <x:c r="H2" s="5"/>
      <x:c r="I2" s="3"/>
    </x:row>
    <x:row r="3" ht="32" customHeight="1">
      <x:c r="A3" s="3"/>
      <x:c r="B3" s="7" t="str">
        <x:v>Example portfolio. Replace sample inputs in Projects and Milestones. Lavender columns contain formulas.</x:v>
      </x:c>
      <x:c r="C3" s="7"/>
      <x:c r="D3" s="7"/>
      <x:c r="E3" s="7"/>
      <x:c r="F3" s="7"/>
      <x:c r="G3" s="7"/>
      <x:c r="H3" s="7"/>
      <x:c r="I3" s="3"/>
    </x:row>
    <x:row r="4" ht="25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28" customHeight="1">
      <x:c r="A5" s="3"/>
      <x:c r="B5" s="3" t="str">
        <x:v>Portfolio</x:v>
      </x:c>
      <x:c r="C5" s="12" t="str">
        <x:v>Business change portfolio</x:v>
      </x:c>
      <x:c r="D5" s="12"/>
      <x:c r="E5" s="12"/>
      <x:c r="F5" s="3" t="str">
        <x:v>Review date</x:v>
      </x:c>
      <x:c r="G5" s="16" t="n">
        <x:v>46684</x:v>
      </x:c>
      <x:c r="H5" s="3"/>
      <x:c r="I5" s="3"/>
    </x:row>
    <x:row r="6" ht="25" customHeight="1">
      <x:c r="A6" s="3"/>
      <x:c r="B6" s="3" t="str">
        <x:v>View month (1–12)</x:v>
      </x:c>
      <x:c r="C6" s="15" t="n">
        <x:v>10</x:v>
      </x:c>
      <x:c r="D6" s="3" t="str">
        <x:v>View year</x:v>
      </x:c>
      <x:c r="E6" s="15" t="n">
        <x:v>2027</x:v>
      </x:c>
      <x:c r="F6" s="3" t="str">
        <x:v>Project ID or All</x:v>
      </x:c>
      <x:c r="G6" s="15" t="str">
        <x:v>All</x:v>
      </x:c>
      <x:c r="H6" s="3"/>
      <x:c r="I6" s="3"/>
    </x:row>
    <x:row r="7" ht="25" customHeight="1">
      <x:c r="A7" s="3"/>
      <x:c r="B7" s="3"/>
      <x:c r="C7" s="3"/>
      <x:c r="D7" s="3"/>
      <x:c r="E7" s="3"/>
      <x:c r="F7" s="3"/>
      <x:c r="G7" s="3"/>
      <x:c r="H7" s="3"/>
      <x:c r="I7" s="3"/>
    </x:row>
    <x:row r="8" ht="28" customHeight="1">
      <x:c r="A8" s="3"/>
      <x:c r="B8" s="19" t="str">
        <x:v>Projects in progress</x:v>
      </x:c>
      <x:c r="C8" s="19"/>
      <x:c r="D8" s="3" t="n">
        <x:f>IF($G$6="All",COUNTIFS(Projects!H10:H59,"In progress"),COUNTIFS(Projects!B10:B59,$G$6,Projects!H10:H59,"In progress"))</x:f>
        <x:v>3</x:v>
      </x:c>
      <x:c r="E8" s="19" t="str">
        <x:v>Overdue milestones</x:v>
      </x:c>
      <x:c r="F8" s="19"/>
      <x:c r="G8" s="19"/>
      <x:c r="H8" s="3" t="n">
        <x:f>IF($G$6="All",COUNTIFS(Milestones!L10:L209,"Overdue"),COUNTIFS(Milestones!C10:C209,$G$6,Milestones!L10:L209,"Overdue"))</x:f>
        <x:v>2</x:v>
      </x:c>
      <x:c r="I8" s="3"/>
    </x:row>
    <x:row r="9" ht="28" customHeight="1">
      <x:c r="A9" s="3"/>
      <x:c r="B9" s="19" t="str">
        <x:v>Open milestones: next 30 days</x:v>
      </x:c>
      <x:c r="C9" s="19"/>
      <x:c r="D9" s="3" t="n">
        <x:f>IF($G$6="All",COUNTIFS(Milestones!H10:H209,"&gt;="&amp;$G$5,Milestones!H10:H209,"&lt;="&amp;$G$5+30,Milestones!O10:O209,1,Milestones!J10:J209,"&lt;&gt;Complete"),COUNTIFS(Milestones!C10:C209,$G$6,Milestones!H10:H209,"&gt;="&amp;$G$5,Milestones!H10:H209,"&lt;="&amp;$G$5+30,Milestones!O10:O209,1,Milestones!J10:J209,"&lt;&gt;Complete"))</x:f>
        <x:v>2</x:v>
      </x:c>
      <x:c r="E9" s="19" t="str">
        <x:v>Input errors across portfolio</x:v>
      </x:c>
      <x:c r="F9" s="19"/>
      <x:c r="G9" s="19"/>
      <x:c r="H9" s="3" t="n">
        <x:f>COUNTIFS(Projects!M10:M59,"Check inputs")+COUNTIFS(Milestones!L10:L209,"Check inputs")</x:f>
        <x:v>0</x:v>
      </x:c>
      <x:c r="I9" s="3"/>
    </x:row>
    <x:row r="10" ht="25" customHeight="1">
      <x:c r="A10" s="3"/>
      <x:c r="B10" s="3"/>
      <x:c r="C10" s="3"/>
      <x:c r="D10" s="3"/>
      <x:c r="E10" s="3"/>
      <x:c r="F10" s="3"/>
      <x:c r="G10" s="3"/>
      <x:c r="H10" s="3"/>
      <x:c r="I10" s="3"/>
    </x:row>
    <x:row r="11" ht="28" customHeight="1">
      <x:c r="A11" s="3"/>
      <x:c r="B11" s="20" t="str">
        <x:f>IF(OR($G$6="All",COUNTIFS(Projects!B10:B59,$G$6)=1),"Daily counts: project starts / project finishes / milestones due","Check the Project ID filter: use All or one unique ID from Projects.")</x:f>
        <x:v>Daily counts: project starts / project finishes / milestones due</x:v>
      </x:c>
      <x:c r="C11" s="20"/>
      <x:c r="D11" s="20"/>
      <x:c r="E11" s="20"/>
      <x:c r="F11" s="20"/>
      <x:c r="G11" s="20"/>
      <x:c r="H11" s="20"/>
      <x:c r="I11" s="3"/>
    </x:row>
    <x:row r="12" ht="28" customHeight="1">
      <x:c r="A12" s="3"/>
      <x:c r="B12" s="21" t="str">
        <x:v>Monday</x:v>
      </x:c>
      <x:c r="C12" s="21" t="str">
        <x:v>Tuesday</x:v>
      </x:c>
      <x:c r="D12" s="21" t="str">
        <x:v>Wednesday</x:v>
      </x:c>
      <x:c r="E12" s="21" t="str">
        <x:v>Thursday</x:v>
      </x:c>
      <x:c r="F12" s="21" t="str">
        <x:v>Friday</x:v>
      </x:c>
      <x:c r="G12" s="21" t="str">
        <x:v>Saturday</x:v>
      </x:c>
      <x:c r="H12" s="21" t="str">
        <x:v>Sunday</x:v>
      </x:c>
      <x:c r="I12" s="3"/>
    </x:row>
    <x:row r="13" ht="25" customHeight="1">
      <x:c r="A13" s="3"/>
      <x:c r="B13" s="24" t="n">
        <x:f>DATE($E$6,$C$6,1)-WEEKDAY(DATE($E$6,$C$6,1),2)+1</x:f>
        <x:v>46657</x:v>
      </x:c>
      <x:c r="C13" s="24" t="n">
        <x:f>$B$13+1</x:f>
        <x:v>46658</x:v>
      </x:c>
      <x:c r="D13" s="24" t="n">
        <x:f>$B$13+2</x:f>
        <x:v>46659</x:v>
      </x:c>
      <x:c r="E13" s="24" t="n">
        <x:f>$B$13+3</x:f>
        <x:v>46660</x:v>
      </x:c>
      <x:c r="F13" s="24" t="n">
        <x:f>$B$13+4</x:f>
        <x:v>46661</x:v>
      </x:c>
      <x:c r="G13" s="27" t="n">
        <x:f>$B$13+5</x:f>
        <x:v>46662</x:v>
      </x:c>
      <x:c r="H13" s="27" t="n">
        <x:f>$B$13+6</x:f>
        <x:v>46663</x:v>
      </x:c>
      <x:c r="I13" s="3"/>
    </x:row>
    <x:row r="14" ht="25" customHeight="1">
      <x:c r="A14" s="3"/>
      <x:c r="B14" s="15" t="str">
        <x:f>IF(IF($G$6="All",COUNTIFS(Projects!$J$10:$J$59,B13,Projects!$H$10:$H$59,"&lt;&gt;Cancelled",Projects!$M$10:$M$59,"&lt;&gt;Check inputs"),COUNTIFS(Projects!$J$10:$J$59,B13,Projects!$H$10:$H$59,"&lt;&gt;Cancelled",Projects!$M$10:$M$59,"&lt;&gt;Check inputs",Projects!$B$10:$B$59,$G$6))=0,"","Starts: "&amp;IF($G$6="All",COUNTIFS(Projects!$J$10:$J$59,B13,Projects!$H$10:$H$59,"&lt;&gt;Cancelled",Projects!$M$10:$M$59,"&lt;&gt;Check inputs"),COUNTIFS(Projects!$J$10:$J$59,B13,Projects!$H$10:$H$59,"&lt;&gt;Cancelled",Projects!$M$10:$M$59,"&lt;&gt;Check inputs",Projects!$B$10:$B$59,$G$6)))</x:f>
      </x:c>
      <x:c r="C14" s="15" t="str">
        <x:f>IF(IF($G$6="All",COUNTIFS(Projects!$J$10:$J$59,C13,Projects!$H$10:$H$59,"&lt;&gt;Cancelled",Projects!$M$10:$M$59,"&lt;&gt;Check inputs"),COUNTIFS(Projects!$J$10:$J$59,C13,Projects!$H$10:$H$59,"&lt;&gt;Cancelled",Projects!$M$10:$M$59,"&lt;&gt;Check inputs",Projects!$B$10:$B$59,$G$6))=0,"","Starts: "&amp;IF($G$6="All",COUNTIFS(Projects!$J$10:$J$59,C13,Projects!$H$10:$H$59,"&lt;&gt;Cancelled",Projects!$M$10:$M$59,"&lt;&gt;Check inputs"),COUNTIFS(Projects!$J$10:$J$59,C13,Projects!$H$10:$H$59,"&lt;&gt;Cancelled",Projects!$M$10:$M$59,"&lt;&gt;Check inputs",Projects!$B$10:$B$59,$G$6)))</x:f>
      </x:c>
      <x:c r="D14" s="15" t="str">
        <x:f>IF(IF($G$6="All",COUNTIFS(Projects!$J$10:$J$59,D13,Projects!$H$10:$H$59,"&lt;&gt;Cancelled",Projects!$M$10:$M$59,"&lt;&gt;Check inputs"),COUNTIFS(Projects!$J$10:$J$59,D13,Projects!$H$10:$H$59,"&lt;&gt;Cancelled",Projects!$M$10:$M$59,"&lt;&gt;Check inputs",Projects!$B$10:$B$59,$G$6))=0,"","Starts: "&amp;IF($G$6="All",COUNTIFS(Projects!$J$10:$J$59,D13,Projects!$H$10:$H$59,"&lt;&gt;Cancelled",Projects!$M$10:$M$59,"&lt;&gt;Check inputs"),COUNTIFS(Projects!$J$10:$J$59,D13,Projects!$H$10:$H$59,"&lt;&gt;Cancelled",Projects!$M$10:$M$59,"&lt;&gt;Check inputs",Projects!$B$10:$B$59,$G$6)))</x:f>
      </x:c>
      <x:c r="E14" s="15" t="str">
        <x:f>IF(IF($G$6="All",COUNTIFS(Projects!$J$10:$J$59,E13,Projects!$H$10:$H$59,"&lt;&gt;Cancelled",Projects!$M$10:$M$59,"&lt;&gt;Check inputs"),COUNTIFS(Projects!$J$10:$J$59,E13,Projects!$H$10:$H$59,"&lt;&gt;Cancelled",Projects!$M$10:$M$59,"&lt;&gt;Check inputs",Projects!$B$10:$B$59,$G$6))=0,"","Starts: "&amp;IF($G$6="All",COUNTIFS(Projects!$J$10:$J$59,E13,Projects!$H$10:$H$59,"&lt;&gt;Cancelled",Projects!$M$10:$M$59,"&lt;&gt;Check inputs"),COUNTIFS(Projects!$J$10:$J$59,E13,Projects!$H$10:$H$59,"&lt;&gt;Cancelled",Projects!$M$10:$M$59,"&lt;&gt;Check inputs",Projects!$B$10:$B$59,$G$6)))</x:f>
      </x:c>
      <x:c r="F14" s="15" t="str">
        <x:f>IF(IF($G$6="All",COUNTIFS(Projects!$J$10:$J$59,F13,Projects!$H$10:$H$59,"&lt;&gt;Cancelled",Projects!$M$10:$M$59,"&lt;&gt;Check inputs"),COUNTIFS(Projects!$J$10:$J$59,F13,Projects!$H$10:$H$59,"&lt;&gt;Cancelled",Projects!$M$10:$M$59,"&lt;&gt;Check inputs",Projects!$B$10:$B$59,$G$6))=0,"","Starts: "&amp;IF($G$6="All",COUNTIFS(Projects!$J$10:$J$59,F13,Projects!$H$10:$H$59,"&lt;&gt;Cancelled",Projects!$M$10:$M$59,"&lt;&gt;Check inputs"),COUNTIFS(Projects!$J$10:$J$59,F13,Projects!$H$10:$H$59,"&lt;&gt;Cancelled",Projects!$M$10:$M$59,"&lt;&gt;Check inputs",Projects!$B$10:$B$59,$G$6)))</x:f>
      </x:c>
      <x:c r="G14" s="15" t="str">
        <x:f>IF(IF($G$6="All",COUNTIFS(Projects!$J$10:$J$59,G13,Projects!$H$10:$H$59,"&lt;&gt;Cancelled",Projects!$M$10:$M$59,"&lt;&gt;Check inputs"),COUNTIFS(Projects!$J$10:$J$59,G13,Projects!$H$10:$H$59,"&lt;&gt;Cancelled",Projects!$M$10:$M$59,"&lt;&gt;Check inputs",Projects!$B$10:$B$59,$G$6))=0,"","Starts: "&amp;IF($G$6="All",COUNTIFS(Projects!$J$10:$J$59,G13,Projects!$H$10:$H$59,"&lt;&gt;Cancelled",Projects!$M$10:$M$59,"&lt;&gt;Check inputs"),COUNTIFS(Projects!$J$10:$J$59,G13,Projects!$H$10:$H$59,"&lt;&gt;Cancelled",Projects!$M$10:$M$59,"&lt;&gt;Check inputs",Projects!$B$10:$B$59,$G$6)))</x:f>
      </x:c>
      <x:c r="H14" s="15" t="str">
        <x:f>IF(IF($G$6="All",COUNTIFS(Projects!$J$10:$J$59,H13,Projects!$H$10:$H$59,"&lt;&gt;Cancelled",Projects!$M$10:$M$59,"&lt;&gt;Check inputs"),COUNTIFS(Projects!$J$10:$J$59,H13,Projects!$H$10:$H$59,"&lt;&gt;Cancelled",Projects!$M$10:$M$59,"&lt;&gt;Check inputs",Projects!$B$10:$B$59,$G$6))=0,"","Starts: "&amp;IF($G$6="All",COUNTIFS(Projects!$J$10:$J$59,H13,Projects!$H$10:$H$59,"&lt;&gt;Cancelled",Projects!$M$10:$M$59,"&lt;&gt;Check inputs"),COUNTIFS(Projects!$J$10:$J$59,H13,Projects!$H$10:$H$59,"&lt;&gt;Cancelled",Projects!$M$10:$M$59,"&lt;&gt;Check inputs",Projects!$B$10:$B$59,$G$6)))</x:f>
      </x:c>
      <x:c r="I14" s="3"/>
    </x:row>
    <x:row r="15" ht="25" customHeight="1">
      <x:c r="A15" s="3"/>
      <x:c r="B15" s="15" t="str">
        <x:f>IF(IF($G$6="All",COUNTIFS(Projects!$K$10:$K$59,B13,Projects!$H$10:$H$59,"&lt;&gt;Cancelled",Projects!$M$10:$M$59,"&lt;&gt;Check inputs"),COUNTIFS(Projects!$K$10:$K$59,B13,Projects!$H$10:$H$59,"&lt;&gt;Cancelled",Projects!$M$10:$M$59,"&lt;&gt;Check inputs",Projects!$B$10:$B$59,$G$6))=0,"","Finishes: "&amp;IF($G$6="All",COUNTIFS(Projects!$K$10:$K$59,B13,Projects!$H$10:$H$59,"&lt;&gt;Cancelled",Projects!$M$10:$M$59,"&lt;&gt;Check inputs"),COUNTIFS(Projects!$K$10:$K$59,B13,Projects!$H$10:$H$59,"&lt;&gt;Cancelled",Projects!$M$10:$M$59,"&lt;&gt;Check inputs",Projects!$B$10:$B$59,$G$6)))</x:f>
      </x:c>
      <x:c r="C15" s="15" t="str">
        <x:f>IF(IF($G$6="All",COUNTIFS(Projects!$K$10:$K$59,C13,Projects!$H$10:$H$59,"&lt;&gt;Cancelled",Projects!$M$10:$M$59,"&lt;&gt;Check inputs"),COUNTIFS(Projects!$K$10:$K$59,C13,Projects!$H$10:$H$59,"&lt;&gt;Cancelled",Projects!$M$10:$M$59,"&lt;&gt;Check inputs",Projects!$B$10:$B$59,$G$6))=0,"","Finishes: "&amp;IF($G$6="All",COUNTIFS(Projects!$K$10:$K$59,C13,Projects!$H$10:$H$59,"&lt;&gt;Cancelled",Projects!$M$10:$M$59,"&lt;&gt;Check inputs"),COUNTIFS(Projects!$K$10:$K$59,C13,Projects!$H$10:$H$59,"&lt;&gt;Cancelled",Projects!$M$10:$M$59,"&lt;&gt;Check inputs",Projects!$B$10:$B$59,$G$6)))</x:f>
      </x:c>
      <x:c r="D15" s="15" t="str">
        <x:f>IF(IF($G$6="All",COUNTIFS(Projects!$K$10:$K$59,D13,Projects!$H$10:$H$59,"&lt;&gt;Cancelled",Projects!$M$10:$M$59,"&lt;&gt;Check inputs"),COUNTIFS(Projects!$K$10:$K$59,D13,Projects!$H$10:$H$59,"&lt;&gt;Cancelled",Projects!$M$10:$M$59,"&lt;&gt;Check inputs",Projects!$B$10:$B$59,$G$6))=0,"","Finishes: "&amp;IF($G$6="All",COUNTIFS(Projects!$K$10:$K$59,D13,Projects!$H$10:$H$59,"&lt;&gt;Cancelled",Projects!$M$10:$M$59,"&lt;&gt;Check inputs"),COUNTIFS(Projects!$K$10:$K$59,D13,Projects!$H$10:$H$59,"&lt;&gt;Cancelled",Projects!$M$10:$M$59,"&lt;&gt;Check inputs",Projects!$B$10:$B$59,$G$6)))</x:f>
      </x:c>
      <x:c r="E15" s="15" t="str">
        <x:f>IF(IF($G$6="All",COUNTIFS(Projects!$K$10:$K$59,E13,Projects!$H$10:$H$59,"&lt;&gt;Cancelled",Projects!$M$10:$M$59,"&lt;&gt;Check inputs"),COUNTIFS(Projects!$K$10:$K$59,E13,Projects!$H$10:$H$59,"&lt;&gt;Cancelled",Projects!$M$10:$M$59,"&lt;&gt;Check inputs",Projects!$B$10:$B$59,$G$6))=0,"","Finishes: "&amp;IF($G$6="All",COUNTIFS(Projects!$K$10:$K$59,E13,Projects!$H$10:$H$59,"&lt;&gt;Cancelled",Projects!$M$10:$M$59,"&lt;&gt;Check inputs"),COUNTIFS(Projects!$K$10:$K$59,E13,Projects!$H$10:$H$59,"&lt;&gt;Cancelled",Projects!$M$10:$M$59,"&lt;&gt;Check inputs",Projects!$B$10:$B$59,$G$6)))</x:f>
      </x:c>
      <x:c r="F15" s="15" t="str">
        <x:f>IF(IF($G$6="All",COUNTIFS(Projects!$K$10:$K$59,F13,Projects!$H$10:$H$59,"&lt;&gt;Cancelled",Projects!$M$10:$M$59,"&lt;&gt;Check inputs"),COUNTIFS(Projects!$K$10:$K$59,F13,Projects!$H$10:$H$59,"&lt;&gt;Cancelled",Projects!$M$10:$M$59,"&lt;&gt;Check inputs",Projects!$B$10:$B$59,$G$6))=0,"","Finishes: "&amp;IF($G$6="All",COUNTIFS(Projects!$K$10:$K$59,F13,Projects!$H$10:$H$59,"&lt;&gt;Cancelled",Projects!$M$10:$M$59,"&lt;&gt;Check inputs"),COUNTIFS(Projects!$K$10:$K$59,F13,Projects!$H$10:$H$59,"&lt;&gt;Cancelled",Projects!$M$10:$M$59,"&lt;&gt;Check inputs",Projects!$B$10:$B$59,$G$6)))</x:f>
      </x:c>
      <x:c r="G15" s="15" t="str">
        <x:f>IF(IF($G$6="All",COUNTIFS(Projects!$K$10:$K$59,G13,Projects!$H$10:$H$59,"&lt;&gt;Cancelled",Projects!$M$10:$M$59,"&lt;&gt;Check inputs"),COUNTIFS(Projects!$K$10:$K$59,G13,Projects!$H$10:$H$59,"&lt;&gt;Cancelled",Projects!$M$10:$M$59,"&lt;&gt;Check inputs",Projects!$B$10:$B$59,$G$6))=0,"","Finishes: "&amp;IF($G$6="All",COUNTIFS(Projects!$K$10:$K$59,G13,Projects!$H$10:$H$59,"&lt;&gt;Cancelled",Projects!$M$10:$M$59,"&lt;&gt;Check inputs"),COUNTIFS(Projects!$K$10:$K$59,G13,Projects!$H$10:$H$59,"&lt;&gt;Cancelled",Projects!$M$10:$M$59,"&lt;&gt;Check inputs",Projects!$B$10:$B$59,$G$6)))</x:f>
        <x:v>Finishes: 1</x:v>
      </x:c>
      <x:c r="H15" s="15" t="str">
        <x:f>IF(IF($G$6="All",COUNTIFS(Projects!$K$10:$K$59,H13,Projects!$H$10:$H$59,"&lt;&gt;Cancelled",Projects!$M$10:$M$59,"&lt;&gt;Check inputs"),COUNTIFS(Projects!$K$10:$K$59,H13,Projects!$H$10:$H$59,"&lt;&gt;Cancelled",Projects!$M$10:$M$59,"&lt;&gt;Check inputs",Projects!$B$10:$B$59,$G$6))=0,"","Finishes: "&amp;IF($G$6="All",COUNTIFS(Projects!$K$10:$K$59,H13,Projects!$H$10:$H$59,"&lt;&gt;Cancelled",Projects!$M$10:$M$59,"&lt;&gt;Check inputs"),COUNTIFS(Projects!$K$10:$K$59,H13,Projects!$H$10:$H$59,"&lt;&gt;Cancelled",Projects!$M$10:$M$59,"&lt;&gt;Check inputs",Projects!$B$10:$B$59,$G$6)))</x:f>
      </x:c>
      <x:c r="I15" s="3"/>
    </x:row>
    <x:row r="16" ht="25" customHeight="1">
      <x:c r="A16" s="3"/>
      <x:c r="B16" s="15" t="str">
        <x:f>IF(IF($G$6="All",COUNTIFS(Milestones!$H$10:$H$209,B13,Milestones!$O$10:$O$209,1),COUNTIFS(Milestones!$H$10:$H$209,B13,Milestones!$O$10:$O$209,1,Milestones!$C$10:$C$209,$G$6))=0,"","Milestones: "&amp;IF($G$6="All",COUNTIFS(Milestones!$H$10:$H$209,B13,Milestones!$O$10:$O$209,1),COUNTIFS(Milestones!$H$10:$H$209,B13,Milestones!$O$10:$O$209,1,Milestones!$C$10:$C$209,$G$6)))</x:f>
      </x:c>
      <x:c r="C16" s="15" t="str">
        <x:f>IF(IF($G$6="All",COUNTIFS(Milestones!$H$10:$H$209,C13,Milestones!$O$10:$O$209,1),COUNTIFS(Milestones!$H$10:$H$209,C13,Milestones!$O$10:$O$209,1,Milestones!$C$10:$C$209,$G$6))=0,"","Milestones: "&amp;IF($G$6="All",COUNTIFS(Milestones!$H$10:$H$209,C13,Milestones!$O$10:$O$209,1),COUNTIFS(Milestones!$H$10:$H$209,C13,Milestones!$O$10:$O$209,1,Milestones!$C$10:$C$209,$G$6)))</x:f>
      </x:c>
      <x:c r="D16" s="15" t="str">
        <x:f>IF(IF($G$6="All",COUNTIFS(Milestones!$H$10:$H$209,D13,Milestones!$O$10:$O$209,1),COUNTIFS(Milestones!$H$10:$H$209,D13,Milestones!$O$10:$O$209,1,Milestones!$C$10:$C$209,$G$6))=0,"","Milestones: "&amp;IF($G$6="All",COUNTIFS(Milestones!$H$10:$H$209,D13,Milestones!$O$10:$O$209,1),COUNTIFS(Milestones!$H$10:$H$209,D13,Milestones!$O$10:$O$209,1,Milestones!$C$10:$C$209,$G$6)))</x:f>
      </x:c>
      <x:c r="E16" s="15" t="str">
        <x:f>IF(IF($G$6="All",COUNTIFS(Milestones!$H$10:$H$209,E13,Milestones!$O$10:$O$209,1),COUNTIFS(Milestones!$H$10:$H$209,E13,Milestones!$O$10:$O$209,1,Milestones!$C$10:$C$209,$G$6))=0,"","Milestones: "&amp;IF($G$6="All",COUNTIFS(Milestones!$H$10:$H$209,E13,Milestones!$O$10:$O$209,1),COUNTIFS(Milestones!$H$10:$H$209,E13,Milestones!$O$10:$O$209,1,Milestones!$C$10:$C$209,$G$6)))</x:f>
      </x:c>
      <x:c r="F16" s="15" t="str">
        <x:f>IF(IF($G$6="All",COUNTIFS(Milestones!$H$10:$H$209,F13,Milestones!$O$10:$O$209,1),COUNTIFS(Milestones!$H$10:$H$209,F13,Milestones!$O$10:$O$209,1,Milestones!$C$10:$C$209,$G$6))=0,"","Milestones: "&amp;IF($G$6="All",COUNTIFS(Milestones!$H$10:$H$209,F13,Milestones!$O$10:$O$209,1),COUNTIFS(Milestones!$H$10:$H$209,F13,Milestones!$O$10:$O$209,1,Milestones!$C$10:$C$209,$G$6)))</x:f>
      </x:c>
      <x:c r="G16" s="15" t="str">
        <x:f>IF(IF($G$6="All",COUNTIFS(Milestones!$H$10:$H$209,G13,Milestones!$O$10:$O$209,1),COUNTIFS(Milestones!$H$10:$H$209,G13,Milestones!$O$10:$O$209,1,Milestones!$C$10:$C$209,$G$6))=0,"","Milestones: "&amp;IF($G$6="All",COUNTIFS(Milestones!$H$10:$H$209,G13,Milestones!$O$10:$O$209,1),COUNTIFS(Milestones!$H$10:$H$209,G13,Milestones!$O$10:$O$209,1,Milestones!$C$10:$C$209,$G$6)))</x:f>
        <x:v>Milestones: 1</x:v>
      </x:c>
      <x:c r="H16" s="15" t="str">
        <x:f>IF(IF($G$6="All",COUNTIFS(Milestones!$H$10:$H$209,H13,Milestones!$O$10:$O$209,1),COUNTIFS(Milestones!$H$10:$H$209,H13,Milestones!$O$10:$O$209,1,Milestones!$C$10:$C$209,$G$6))=0,"","Milestones: "&amp;IF($G$6="All",COUNTIFS(Milestones!$H$10:$H$209,H13,Milestones!$O$10:$O$209,1),COUNTIFS(Milestones!$H$10:$H$209,H13,Milestones!$O$10:$O$209,1,Milestones!$C$10:$C$209,$G$6)))</x:f>
      </x:c>
      <x:c r="I16" s="3"/>
    </x:row>
    <x:row r="17" ht="25" customHeight="1">
      <x:c r="A17" s="3"/>
      <x:c r="B17" s="24" t="n">
        <x:f>$B$13+7</x:f>
        <x:v>46664</x:v>
      </x:c>
      <x:c r="C17" s="24" t="n">
        <x:f>$B$13+8</x:f>
        <x:v>46665</x:v>
      </x:c>
      <x:c r="D17" s="24" t="n">
        <x:f>$B$13+9</x:f>
        <x:v>46666</x:v>
      </x:c>
      <x:c r="E17" s="24" t="n">
        <x:f>$B$13+10</x:f>
        <x:v>46667</x:v>
      </x:c>
      <x:c r="F17" s="24" t="n">
        <x:f>$B$13+11</x:f>
        <x:v>46668</x:v>
      </x:c>
      <x:c r="G17" s="27" t="n">
        <x:f>$B$13+12</x:f>
        <x:v>46669</x:v>
      </x:c>
      <x:c r="H17" s="27" t="n">
        <x:f>$B$13+13</x:f>
        <x:v>46670</x:v>
      </x:c>
      <x:c r="I17" s="3"/>
    </x:row>
    <x:row r="18" ht="25" customHeight="1">
      <x:c r="A18" s="3"/>
      <x:c r="B18" s="15" t="str">
        <x:f>IF(IF($G$6="All",COUNTIFS(Projects!$J$10:$J$59,B17,Projects!$H$10:$H$59,"&lt;&gt;Cancelled",Projects!$M$10:$M$59,"&lt;&gt;Check inputs"),COUNTIFS(Projects!$J$10:$J$59,B17,Projects!$H$10:$H$59,"&lt;&gt;Cancelled",Projects!$M$10:$M$59,"&lt;&gt;Check inputs",Projects!$B$10:$B$59,$G$6))=0,"","Starts: "&amp;IF($G$6="All",COUNTIFS(Projects!$J$10:$J$59,B17,Projects!$H$10:$H$59,"&lt;&gt;Cancelled",Projects!$M$10:$M$59,"&lt;&gt;Check inputs"),COUNTIFS(Projects!$J$10:$J$59,B17,Projects!$H$10:$H$59,"&lt;&gt;Cancelled",Projects!$M$10:$M$59,"&lt;&gt;Check inputs",Projects!$B$10:$B$59,$G$6)))</x:f>
      </x:c>
      <x:c r="C18" s="15" t="str">
        <x:f>IF(IF($G$6="All",COUNTIFS(Projects!$J$10:$J$59,C17,Projects!$H$10:$H$59,"&lt;&gt;Cancelled",Projects!$M$10:$M$59,"&lt;&gt;Check inputs"),COUNTIFS(Projects!$J$10:$J$59,C17,Projects!$H$10:$H$59,"&lt;&gt;Cancelled",Projects!$M$10:$M$59,"&lt;&gt;Check inputs",Projects!$B$10:$B$59,$G$6))=0,"","Starts: "&amp;IF($G$6="All",COUNTIFS(Projects!$J$10:$J$59,C17,Projects!$H$10:$H$59,"&lt;&gt;Cancelled",Projects!$M$10:$M$59,"&lt;&gt;Check inputs"),COUNTIFS(Projects!$J$10:$J$59,C17,Projects!$H$10:$H$59,"&lt;&gt;Cancelled",Projects!$M$10:$M$59,"&lt;&gt;Check inputs",Projects!$B$10:$B$59,$G$6)))</x:f>
        <x:v>Starts: 1</x:v>
      </x:c>
      <x:c r="D18" s="15" t="str">
        <x:f>IF(IF($G$6="All",COUNTIFS(Projects!$J$10:$J$59,D17,Projects!$H$10:$H$59,"&lt;&gt;Cancelled",Projects!$M$10:$M$59,"&lt;&gt;Check inputs"),COUNTIFS(Projects!$J$10:$J$59,D17,Projects!$H$10:$H$59,"&lt;&gt;Cancelled",Projects!$M$10:$M$59,"&lt;&gt;Check inputs",Projects!$B$10:$B$59,$G$6))=0,"","Starts: "&amp;IF($G$6="All",COUNTIFS(Projects!$J$10:$J$59,D17,Projects!$H$10:$H$59,"&lt;&gt;Cancelled",Projects!$M$10:$M$59,"&lt;&gt;Check inputs"),COUNTIFS(Projects!$J$10:$J$59,D17,Projects!$H$10:$H$59,"&lt;&gt;Cancelled",Projects!$M$10:$M$59,"&lt;&gt;Check inputs",Projects!$B$10:$B$59,$G$6)))</x:f>
      </x:c>
      <x:c r="E18" s="15" t="str">
        <x:f>IF(IF($G$6="All",COUNTIFS(Projects!$J$10:$J$59,E17,Projects!$H$10:$H$59,"&lt;&gt;Cancelled",Projects!$M$10:$M$59,"&lt;&gt;Check inputs"),COUNTIFS(Projects!$J$10:$J$59,E17,Projects!$H$10:$H$59,"&lt;&gt;Cancelled",Projects!$M$10:$M$59,"&lt;&gt;Check inputs",Projects!$B$10:$B$59,$G$6))=0,"","Starts: "&amp;IF($G$6="All",COUNTIFS(Projects!$J$10:$J$59,E17,Projects!$H$10:$H$59,"&lt;&gt;Cancelled",Projects!$M$10:$M$59,"&lt;&gt;Check inputs"),COUNTIFS(Projects!$J$10:$J$59,E17,Projects!$H$10:$H$59,"&lt;&gt;Cancelled",Projects!$M$10:$M$59,"&lt;&gt;Check inputs",Projects!$B$10:$B$59,$G$6)))</x:f>
      </x:c>
      <x:c r="F18" s="15" t="str">
        <x:f>IF(IF($G$6="All",COUNTIFS(Projects!$J$10:$J$59,F17,Projects!$H$10:$H$59,"&lt;&gt;Cancelled",Projects!$M$10:$M$59,"&lt;&gt;Check inputs"),COUNTIFS(Projects!$J$10:$J$59,F17,Projects!$H$10:$H$59,"&lt;&gt;Cancelled",Projects!$M$10:$M$59,"&lt;&gt;Check inputs",Projects!$B$10:$B$59,$G$6))=0,"","Starts: "&amp;IF($G$6="All",COUNTIFS(Projects!$J$10:$J$59,F17,Projects!$H$10:$H$59,"&lt;&gt;Cancelled",Projects!$M$10:$M$59,"&lt;&gt;Check inputs"),COUNTIFS(Projects!$J$10:$J$59,F17,Projects!$H$10:$H$59,"&lt;&gt;Cancelled",Projects!$M$10:$M$59,"&lt;&gt;Check inputs",Projects!$B$10:$B$59,$G$6)))</x:f>
      </x:c>
      <x:c r="G18" s="15" t="str">
        <x:f>IF(IF($G$6="All",COUNTIFS(Projects!$J$10:$J$59,G17,Projects!$H$10:$H$59,"&lt;&gt;Cancelled",Projects!$M$10:$M$59,"&lt;&gt;Check inputs"),COUNTIFS(Projects!$J$10:$J$59,G17,Projects!$H$10:$H$59,"&lt;&gt;Cancelled",Projects!$M$10:$M$59,"&lt;&gt;Check inputs",Projects!$B$10:$B$59,$G$6))=0,"","Starts: "&amp;IF($G$6="All",COUNTIFS(Projects!$J$10:$J$59,G17,Projects!$H$10:$H$59,"&lt;&gt;Cancelled",Projects!$M$10:$M$59,"&lt;&gt;Check inputs"),COUNTIFS(Projects!$J$10:$J$59,G17,Projects!$H$10:$H$59,"&lt;&gt;Cancelled",Projects!$M$10:$M$59,"&lt;&gt;Check inputs",Projects!$B$10:$B$59,$G$6)))</x:f>
      </x:c>
      <x:c r="H18" s="15" t="str">
        <x:f>IF(IF($G$6="All",COUNTIFS(Projects!$J$10:$J$59,H17,Projects!$H$10:$H$59,"&lt;&gt;Cancelled",Projects!$M$10:$M$59,"&lt;&gt;Check inputs"),COUNTIFS(Projects!$J$10:$J$59,H17,Projects!$H$10:$H$59,"&lt;&gt;Cancelled",Projects!$M$10:$M$59,"&lt;&gt;Check inputs",Projects!$B$10:$B$59,$G$6))=0,"","Starts: "&amp;IF($G$6="All",COUNTIFS(Projects!$J$10:$J$59,H17,Projects!$H$10:$H$59,"&lt;&gt;Cancelled",Projects!$M$10:$M$59,"&lt;&gt;Check inputs"),COUNTIFS(Projects!$J$10:$J$59,H17,Projects!$H$10:$H$59,"&lt;&gt;Cancelled",Projects!$M$10:$M$59,"&lt;&gt;Check inputs",Projects!$B$10:$B$59,$G$6)))</x:f>
      </x:c>
      <x:c r="I18" s="3"/>
    </x:row>
    <x:row r="19" ht="25" customHeight="1">
      <x:c r="A19" s="3"/>
      <x:c r="B19" s="15" t="str">
        <x:f>IF(IF($G$6="All",COUNTIFS(Projects!$K$10:$K$59,B17,Projects!$H$10:$H$59,"&lt;&gt;Cancelled",Projects!$M$10:$M$59,"&lt;&gt;Check inputs"),COUNTIFS(Projects!$K$10:$K$59,B17,Projects!$H$10:$H$59,"&lt;&gt;Cancelled",Projects!$M$10:$M$59,"&lt;&gt;Check inputs",Projects!$B$10:$B$59,$G$6))=0,"","Finishes: "&amp;IF($G$6="All",COUNTIFS(Projects!$K$10:$K$59,B17,Projects!$H$10:$H$59,"&lt;&gt;Cancelled",Projects!$M$10:$M$59,"&lt;&gt;Check inputs"),COUNTIFS(Projects!$K$10:$K$59,B17,Projects!$H$10:$H$59,"&lt;&gt;Cancelled",Projects!$M$10:$M$59,"&lt;&gt;Check inputs",Projects!$B$10:$B$59,$G$6)))</x:f>
      </x:c>
      <x:c r="C19" s="15" t="str">
        <x:f>IF(IF($G$6="All",COUNTIFS(Projects!$K$10:$K$59,C17,Projects!$H$10:$H$59,"&lt;&gt;Cancelled",Projects!$M$10:$M$59,"&lt;&gt;Check inputs"),COUNTIFS(Projects!$K$10:$K$59,C17,Projects!$H$10:$H$59,"&lt;&gt;Cancelled",Projects!$M$10:$M$59,"&lt;&gt;Check inputs",Projects!$B$10:$B$59,$G$6))=0,"","Finishes: "&amp;IF($G$6="All",COUNTIFS(Projects!$K$10:$K$59,C17,Projects!$H$10:$H$59,"&lt;&gt;Cancelled",Projects!$M$10:$M$59,"&lt;&gt;Check inputs"),COUNTIFS(Projects!$K$10:$K$59,C17,Projects!$H$10:$H$59,"&lt;&gt;Cancelled",Projects!$M$10:$M$59,"&lt;&gt;Check inputs",Projects!$B$10:$B$59,$G$6)))</x:f>
      </x:c>
      <x:c r="D19" s="15" t="str">
        <x:f>IF(IF($G$6="All",COUNTIFS(Projects!$K$10:$K$59,D17,Projects!$H$10:$H$59,"&lt;&gt;Cancelled",Projects!$M$10:$M$59,"&lt;&gt;Check inputs"),COUNTIFS(Projects!$K$10:$K$59,D17,Projects!$H$10:$H$59,"&lt;&gt;Cancelled",Projects!$M$10:$M$59,"&lt;&gt;Check inputs",Projects!$B$10:$B$59,$G$6))=0,"","Finishes: "&amp;IF($G$6="All",COUNTIFS(Projects!$K$10:$K$59,D17,Projects!$H$10:$H$59,"&lt;&gt;Cancelled",Projects!$M$10:$M$59,"&lt;&gt;Check inputs"),COUNTIFS(Projects!$K$10:$K$59,D17,Projects!$H$10:$H$59,"&lt;&gt;Cancelled",Projects!$M$10:$M$59,"&lt;&gt;Check inputs",Projects!$B$10:$B$59,$G$6)))</x:f>
      </x:c>
      <x:c r="E19" s="15" t="str">
        <x:f>IF(IF($G$6="All",COUNTIFS(Projects!$K$10:$K$59,E17,Projects!$H$10:$H$59,"&lt;&gt;Cancelled",Projects!$M$10:$M$59,"&lt;&gt;Check inputs"),COUNTIFS(Projects!$K$10:$K$59,E17,Projects!$H$10:$H$59,"&lt;&gt;Cancelled",Projects!$M$10:$M$59,"&lt;&gt;Check inputs",Projects!$B$10:$B$59,$G$6))=0,"","Finishes: "&amp;IF($G$6="All",COUNTIFS(Projects!$K$10:$K$59,E17,Projects!$H$10:$H$59,"&lt;&gt;Cancelled",Projects!$M$10:$M$59,"&lt;&gt;Check inputs"),COUNTIFS(Projects!$K$10:$K$59,E17,Projects!$H$10:$H$59,"&lt;&gt;Cancelled",Projects!$M$10:$M$59,"&lt;&gt;Check inputs",Projects!$B$10:$B$59,$G$6)))</x:f>
      </x:c>
      <x:c r="F19" s="15" t="str">
        <x:f>IF(IF($G$6="All",COUNTIFS(Projects!$K$10:$K$59,F17,Projects!$H$10:$H$59,"&lt;&gt;Cancelled",Projects!$M$10:$M$59,"&lt;&gt;Check inputs"),COUNTIFS(Projects!$K$10:$K$59,F17,Projects!$H$10:$H$59,"&lt;&gt;Cancelled",Projects!$M$10:$M$59,"&lt;&gt;Check inputs",Projects!$B$10:$B$59,$G$6))=0,"","Finishes: "&amp;IF($G$6="All",COUNTIFS(Projects!$K$10:$K$59,F17,Projects!$H$10:$H$59,"&lt;&gt;Cancelled",Projects!$M$10:$M$59,"&lt;&gt;Check inputs"),COUNTIFS(Projects!$K$10:$K$59,F17,Projects!$H$10:$H$59,"&lt;&gt;Cancelled",Projects!$M$10:$M$59,"&lt;&gt;Check inputs",Projects!$B$10:$B$59,$G$6)))</x:f>
      </x:c>
      <x:c r="G19" s="15" t="str">
        <x:f>IF(IF($G$6="All",COUNTIFS(Projects!$K$10:$K$59,G17,Projects!$H$10:$H$59,"&lt;&gt;Cancelled",Projects!$M$10:$M$59,"&lt;&gt;Check inputs"),COUNTIFS(Projects!$K$10:$K$59,G17,Projects!$H$10:$H$59,"&lt;&gt;Cancelled",Projects!$M$10:$M$59,"&lt;&gt;Check inputs",Projects!$B$10:$B$59,$G$6))=0,"","Finishes: "&amp;IF($G$6="All",COUNTIFS(Projects!$K$10:$K$59,G17,Projects!$H$10:$H$59,"&lt;&gt;Cancelled",Projects!$M$10:$M$59,"&lt;&gt;Check inputs"),COUNTIFS(Projects!$K$10:$K$59,G17,Projects!$H$10:$H$59,"&lt;&gt;Cancelled",Projects!$M$10:$M$59,"&lt;&gt;Check inputs",Projects!$B$10:$B$59,$G$6)))</x:f>
      </x:c>
      <x:c r="H19" s="15" t="str">
        <x:f>IF(IF($G$6="All",COUNTIFS(Projects!$K$10:$K$59,H17,Projects!$H$10:$H$59,"&lt;&gt;Cancelled",Projects!$M$10:$M$59,"&lt;&gt;Check inputs"),COUNTIFS(Projects!$K$10:$K$59,H17,Projects!$H$10:$H$59,"&lt;&gt;Cancelled",Projects!$M$10:$M$59,"&lt;&gt;Check inputs",Projects!$B$10:$B$59,$G$6))=0,"","Finishes: "&amp;IF($G$6="All",COUNTIFS(Projects!$K$10:$K$59,H17,Projects!$H$10:$H$59,"&lt;&gt;Cancelled",Projects!$M$10:$M$59,"&lt;&gt;Check inputs"),COUNTIFS(Projects!$K$10:$K$59,H17,Projects!$H$10:$H$59,"&lt;&gt;Cancelled",Projects!$M$10:$M$59,"&lt;&gt;Check inputs",Projects!$B$10:$B$59,$G$6)))</x:f>
      </x:c>
      <x:c r="I19" s="3"/>
    </x:row>
    <x:row r="20" ht="25" customHeight="1">
      <x:c r="A20" s="3"/>
      <x:c r="B20" s="15" t="str">
        <x:f>IF(IF($G$6="All",COUNTIFS(Milestones!$H$10:$H$209,B17,Milestones!$O$10:$O$209,1),COUNTIFS(Milestones!$H$10:$H$209,B17,Milestones!$O$10:$O$209,1,Milestones!$C$10:$C$209,$G$6))=0,"","Milestones: "&amp;IF($G$6="All",COUNTIFS(Milestones!$H$10:$H$209,B17,Milestones!$O$10:$O$209,1),COUNTIFS(Milestones!$H$10:$H$209,B17,Milestones!$O$10:$O$209,1,Milestones!$C$10:$C$209,$G$6)))</x:f>
      </x:c>
      <x:c r="C20" s="15" t="str">
        <x:f>IF(IF($G$6="All",COUNTIFS(Milestones!$H$10:$H$209,C17,Milestones!$O$10:$O$209,1),COUNTIFS(Milestones!$H$10:$H$209,C17,Milestones!$O$10:$O$209,1,Milestones!$C$10:$C$209,$G$6))=0,"","Milestones: "&amp;IF($G$6="All",COUNTIFS(Milestones!$H$10:$H$209,C17,Milestones!$O$10:$O$209,1),COUNTIFS(Milestones!$H$10:$H$209,C17,Milestones!$O$10:$O$209,1,Milestones!$C$10:$C$209,$G$6)))</x:f>
      </x:c>
      <x:c r="D20" s="15" t="str">
        <x:f>IF(IF($G$6="All",COUNTIFS(Milestones!$H$10:$H$209,D17,Milestones!$O$10:$O$209,1),COUNTIFS(Milestones!$H$10:$H$209,D17,Milestones!$O$10:$O$209,1,Milestones!$C$10:$C$209,$G$6))=0,"","Milestones: "&amp;IF($G$6="All",COUNTIFS(Milestones!$H$10:$H$209,D17,Milestones!$O$10:$O$209,1),COUNTIFS(Milestones!$H$10:$H$209,D17,Milestones!$O$10:$O$209,1,Milestones!$C$10:$C$209,$G$6)))</x:f>
      </x:c>
      <x:c r="E20" s="15" t="str">
        <x:f>IF(IF($G$6="All",COUNTIFS(Milestones!$H$10:$H$209,E17,Milestones!$O$10:$O$209,1),COUNTIFS(Milestones!$H$10:$H$209,E17,Milestones!$O$10:$O$209,1,Milestones!$C$10:$C$209,$G$6))=0,"","Milestones: "&amp;IF($G$6="All",COUNTIFS(Milestones!$H$10:$H$209,E17,Milestones!$O$10:$O$209,1),COUNTIFS(Milestones!$H$10:$H$209,E17,Milestones!$O$10:$O$209,1,Milestones!$C$10:$C$209,$G$6)))</x:f>
      </x:c>
      <x:c r="F20" s="15" t="str">
        <x:f>IF(IF($G$6="All",COUNTIFS(Milestones!$H$10:$H$209,F17,Milestones!$O$10:$O$209,1),COUNTIFS(Milestones!$H$10:$H$209,F17,Milestones!$O$10:$O$209,1,Milestones!$C$10:$C$209,$G$6))=0,"","Milestones: "&amp;IF($G$6="All",COUNTIFS(Milestones!$H$10:$H$209,F17,Milestones!$O$10:$O$209,1),COUNTIFS(Milestones!$H$10:$H$209,F17,Milestones!$O$10:$O$209,1,Milestones!$C$10:$C$209,$G$6)))</x:f>
      </x:c>
      <x:c r="G20" s="15" t="str">
        <x:f>IF(IF($G$6="All",COUNTIFS(Milestones!$H$10:$H$209,G17,Milestones!$O$10:$O$209,1),COUNTIFS(Milestones!$H$10:$H$209,G17,Milestones!$O$10:$O$209,1,Milestones!$C$10:$C$209,$G$6))=0,"","Milestones: "&amp;IF($G$6="All",COUNTIFS(Milestones!$H$10:$H$209,G17,Milestones!$O$10:$O$209,1),COUNTIFS(Milestones!$H$10:$H$209,G17,Milestones!$O$10:$O$209,1,Milestones!$C$10:$C$209,$G$6)))</x:f>
        <x:v>Milestones: 1</x:v>
      </x:c>
      <x:c r="H20" s="15" t="str">
        <x:f>IF(IF($G$6="All",COUNTIFS(Milestones!$H$10:$H$209,H17,Milestones!$O$10:$O$209,1),COUNTIFS(Milestones!$H$10:$H$209,H17,Milestones!$O$10:$O$209,1,Milestones!$C$10:$C$209,$G$6))=0,"","Milestones: "&amp;IF($G$6="All",COUNTIFS(Milestones!$H$10:$H$209,H17,Milestones!$O$10:$O$209,1),COUNTIFS(Milestones!$H$10:$H$209,H17,Milestones!$O$10:$O$209,1,Milestones!$C$10:$C$209,$G$6)))</x:f>
      </x:c>
      <x:c r="I20" s="3"/>
    </x:row>
    <x:row r="21" ht="25" customHeight="1">
      <x:c r="A21" s="3"/>
      <x:c r="B21" s="24" t="n">
        <x:f>$B$13+14</x:f>
        <x:v>46671</x:v>
      </x:c>
      <x:c r="C21" s="24" t="n">
        <x:f>$B$13+15</x:f>
        <x:v>46672</x:v>
      </x:c>
      <x:c r="D21" s="24" t="n">
        <x:f>$B$13+16</x:f>
        <x:v>46673</x:v>
      </x:c>
      <x:c r="E21" s="24" t="n">
        <x:f>$B$13+17</x:f>
        <x:v>46674</x:v>
      </x:c>
      <x:c r="F21" s="24" t="n">
        <x:f>$B$13+18</x:f>
        <x:v>46675</x:v>
      </x:c>
      <x:c r="G21" s="27" t="n">
        <x:f>$B$13+19</x:f>
        <x:v>46676</x:v>
      </x:c>
      <x:c r="H21" s="27" t="n">
        <x:f>$B$13+20</x:f>
        <x:v>46677</x:v>
      </x:c>
      <x:c r="I21" s="3"/>
    </x:row>
    <x:row r="22" ht="25" customHeight="1">
      <x:c r="A22" s="3"/>
      <x:c r="B22" s="15" t="str">
        <x:f>IF(IF($G$6="All",COUNTIFS(Projects!$J$10:$J$59,B21,Projects!$H$10:$H$59,"&lt;&gt;Cancelled",Projects!$M$10:$M$59,"&lt;&gt;Check inputs"),COUNTIFS(Projects!$J$10:$J$59,B21,Projects!$H$10:$H$59,"&lt;&gt;Cancelled",Projects!$M$10:$M$59,"&lt;&gt;Check inputs",Projects!$B$10:$B$59,$G$6))=0,"","Starts: "&amp;IF($G$6="All",COUNTIFS(Projects!$J$10:$J$59,B21,Projects!$H$10:$H$59,"&lt;&gt;Cancelled",Projects!$M$10:$M$59,"&lt;&gt;Check inputs"),COUNTIFS(Projects!$J$10:$J$59,B21,Projects!$H$10:$H$59,"&lt;&gt;Cancelled",Projects!$M$10:$M$59,"&lt;&gt;Check inputs",Projects!$B$10:$B$59,$G$6)))</x:f>
      </x:c>
      <x:c r="C22" s="15" t="str">
        <x:f>IF(IF($G$6="All",COUNTIFS(Projects!$J$10:$J$59,C21,Projects!$H$10:$H$59,"&lt;&gt;Cancelled",Projects!$M$10:$M$59,"&lt;&gt;Check inputs"),COUNTIFS(Projects!$J$10:$J$59,C21,Projects!$H$10:$H$59,"&lt;&gt;Cancelled",Projects!$M$10:$M$59,"&lt;&gt;Check inputs",Projects!$B$10:$B$59,$G$6))=0,"","Starts: "&amp;IF($G$6="All",COUNTIFS(Projects!$J$10:$J$59,C21,Projects!$H$10:$H$59,"&lt;&gt;Cancelled",Projects!$M$10:$M$59,"&lt;&gt;Check inputs"),COUNTIFS(Projects!$J$10:$J$59,C21,Projects!$H$10:$H$59,"&lt;&gt;Cancelled",Projects!$M$10:$M$59,"&lt;&gt;Check inputs",Projects!$B$10:$B$59,$G$6)))</x:f>
      </x:c>
      <x:c r="D22" s="15" t="str">
        <x:f>IF(IF($G$6="All",COUNTIFS(Projects!$J$10:$J$59,D21,Projects!$H$10:$H$59,"&lt;&gt;Cancelled",Projects!$M$10:$M$59,"&lt;&gt;Check inputs"),COUNTIFS(Projects!$J$10:$J$59,D21,Projects!$H$10:$H$59,"&lt;&gt;Cancelled",Projects!$M$10:$M$59,"&lt;&gt;Check inputs",Projects!$B$10:$B$59,$G$6))=0,"","Starts: "&amp;IF($G$6="All",COUNTIFS(Projects!$J$10:$J$59,D21,Projects!$H$10:$H$59,"&lt;&gt;Cancelled",Projects!$M$10:$M$59,"&lt;&gt;Check inputs"),COUNTIFS(Projects!$J$10:$J$59,D21,Projects!$H$10:$H$59,"&lt;&gt;Cancelled",Projects!$M$10:$M$59,"&lt;&gt;Check inputs",Projects!$B$10:$B$59,$G$6)))</x:f>
      </x:c>
      <x:c r="E22" s="15" t="str">
        <x:f>IF(IF($G$6="All",COUNTIFS(Projects!$J$10:$J$59,E21,Projects!$H$10:$H$59,"&lt;&gt;Cancelled",Projects!$M$10:$M$59,"&lt;&gt;Check inputs"),COUNTIFS(Projects!$J$10:$J$59,E21,Projects!$H$10:$H$59,"&lt;&gt;Cancelled",Projects!$M$10:$M$59,"&lt;&gt;Check inputs",Projects!$B$10:$B$59,$G$6))=0,"","Starts: "&amp;IF($G$6="All",COUNTIFS(Projects!$J$10:$J$59,E21,Projects!$H$10:$H$59,"&lt;&gt;Cancelled",Projects!$M$10:$M$59,"&lt;&gt;Check inputs"),COUNTIFS(Projects!$J$10:$J$59,E21,Projects!$H$10:$H$59,"&lt;&gt;Cancelled",Projects!$M$10:$M$59,"&lt;&gt;Check inputs",Projects!$B$10:$B$59,$G$6)))</x:f>
      </x:c>
      <x:c r="F22" s="15" t="str">
        <x:f>IF(IF($G$6="All",COUNTIFS(Projects!$J$10:$J$59,F21,Projects!$H$10:$H$59,"&lt;&gt;Cancelled",Projects!$M$10:$M$59,"&lt;&gt;Check inputs"),COUNTIFS(Projects!$J$10:$J$59,F21,Projects!$H$10:$H$59,"&lt;&gt;Cancelled",Projects!$M$10:$M$59,"&lt;&gt;Check inputs",Projects!$B$10:$B$59,$G$6))=0,"","Starts: "&amp;IF($G$6="All",COUNTIFS(Projects!$J$10:$J$59,F21,Projects!$H$10:$H$59,"&lt;&gt;Cancelled",Projects!$M$10:$M$59,"&lt;&gt;Check inputs"),COUNTIFS(Projects!$J$10:$J$59,F21,Projects!$H$10:$H$59,"&lt;&gt;Cancelled",Projects!$M$10:$M$59,"&lt;&gt;Check inputs",Projects!$B$10:$B$59,$G$6)))</x:f>
      </x:c>
      <x:c r="G22" s="15" t="str">
        <x:f>IF(IF($G$6="All",COUNTIFS(Projects!$J$10:$J$59,G21,Projects!$H$10:$H$59,"&lt;&gt;Cancelled",Projects!$M$10:$M$59,"&lt;&gt;Check inputs"),COUNTIFS(Projects!$J$10:$J$59,G21,Projects!$H$10:$H$59,"&lt;&gt;Cancelled",Projects!$M$10:$M$59,"&lt;&gt;Check inputs",Projects!$B$10:$B$59,$G$6))=0,"","Starts: "&amp;IF($G$6="All",COUNTIFS(Projects!$J$10:$J$59,G21,Projects!$H$10:$H$59,"&lt;&gt;Cancelled",Projects!$M$10:$M$59,"&lt;&gt;Check inputs"),COUNTIFS(Projects!$J$10:$J$59,G21,Projects!$H$10:$H$59,"&lt;&gt;Cancelled",Projects!$M$10:$M$59,"&lt;&gt;Check inputs",Projects!$B$10:$B$59,$G$6)))</x:f>
      </x:c>
      <x:c r="H22" s="15" t="str">
        <x:f>IF(IF($G$6="All",COUNTIFS(Projects!$J$10:$J$59,H21,Projects!$H$10:$H$59,"&lt;&gt;Cancelled",Projects!$M$10:$M$59,"&lt;&gt;Check inputs"),COUNTIFS(Projects!$J$10:$J$59,H21,Projects!$H$10:$H$59,"&lt;&gt;Cancelled",Projects!$M$10:$M$59,"&lt;&gt;Check inputs",Projects!$B$10:$B$59,$G$6))=0,"","Starts: "&amp;IF($G$6="All",COUNTIFS(Projects!$J$10:$J$59,H21,Projects!$H$10:$H$59,"&lt;&gt;Cancelled",Projects!$M$10:$M$59,"&lt;&gt;Check inputs"),COUNTIFS(Projects!$J$10:$J$59,H21,Projects!$H$10:$H$59,"&lt;&gt;Cancelled",Projects!$M$10:$M$59,"&lt;&gt;Check inputs",Projects!$B$10:$B$59,$G$6)))</x:f>
      </x:c>
      <x:c r="I22" s="3"/>
    </x:row>
    <x:row r="23" ht="25" customHeight="1">
      <x:c r="A23" s="3"/>
      <x:c r="B23" s="15" t="str">
        <x:f>IF(IF($G$6="All",COUNTIFS(Projects!$K$10:$K$59,B21,Projects!$H$10:$H$59,"&lt;&gt;Cancelled",Projects!$M$10:$M$59,"&lt;&gt;Check inputs"),COUNTIFS(Projects!$K$10:$K$59,B21,Projects!$H$10:$H$59,"&lt;&gt;Cancelled",Projects!$M$10:$M$59,"&lt;&gt;Check inputs",Projects!$B$10:$B$59,$G$6))=0,"","Finishes: "&amp;IF($G$6="All",COUNTIFS(Projects!$K$10:$K$59,B21,Projects!$H$10:$H$59,"&lt;&gt;Cancelled",Projects!$M$10:$M$59,"&lt;&gt;Check inputs"),COUNTIFS(Projects!$K$10:$K$59,B21,Projects!$H$10:$H$59,"&lt;&gt;Cancelled",Projects!$M$10:$M$59,"&lt;&gt;Check inputs",Projects!$B$10:$B$59,$G$6)))</x:f>
      </x:c>
      <x:c r="C23" s="15" t="str">
        <x:f>IF(IF($G$6="All",COUNTIFS(Projects!$K$10:$K$59,C21,Projects!$H$10:$H$59,"&lt;&gt;Cancelled",Projects!$M$10:$M$59,"&lt;&gt;Check inputs"),COUNTIFS(Projects!$K$10:$K$59,C21,Projects!$H$10:$H$59,"&lt;&gt;Cancelled",Projects!$M$10:$M$59,"&lt;&gt;Check inputs",Projects!$B$10:$B$59,$G$6))=0,"","Finishes: "&amp;IF($G$6="All",COUNTIFS(Projects!$K$10:$K$59,C21,Projects!$H$10:$H$59,"&lt;&gt;Cancelled",Projects!$M$10:$M$59,"&lt;&gt;Check inputs"),COUNTIFS(Projects!$K$10:$K$59,C21,Projects!$H$10:$H$59,"&lt;&gt;Cancelled",Projects!$M$10:$M$59,"&lt;&gt;Check inputs",Projects!$B$10:$B$59,$G$6)))</x:f>
      </x:c>
      <x:c r="D23" s="15" t="str">
        <x:f>IF(IF($G$6="All",COUNTIFS(Projects!$K$10:$K$59,D21,Projects!$H$10:$H$59,"&lt;&gt;Cancelled",Projects!$M$10:$M$59,"&lt;&gt;Check inputs"),COUNTIFS(Projects!$K$10:$K$59,D21,Projects!$H$10:$H$59,"&lt;&gt;Cancelled",Projects!$M$10:$M$59,"&lt;&gt;Check inputs",Projects!$B$10:$B$59,$G$6))=0,"","Finishes: "&amp;IF($G$6="All",COUNTIFS(Projects!$K$10:$K$59,D21,Projects!$H$10:$H$59,"&lt;&gt;Cancelled",Projects!$M$10:$M$59,"&lt;&gt;Check inputs"),COUNTIFS(Projects!$K$10:$K$59,D21,Projects!$H$10:$H$59,"&lt;&gt;Cancelled",Projects!$M$10:$M$59,"&lt;&gt;Check inputs",Projects!$B$10:$B$59,$G$6)))</x:f>
      </x:c>
      <x:c r="E23" s="15" t="str">
        <x:f>IF(IF($G$6="All",COUNTIFS(Projects!$K$10:$K$59,E21,Projects!$H$10:$H$59,"&lt;&gt;Cancelled",Projects!$M$10:$M$59,"&lt;&gt;Check inputs"),COUNTIFS(Projects!$K$10:$K$59,E21,Projects!$H$10:$H$59,"&lt;&gt;Cancelled",Projects!$M$10:$M$59,"&lt;&gt;Check inputs",Projects!$B$10:$B$59,$G$6))=0,"","Finishes: "&amp;IF($G$6="All",COUNTIFS(Projects!$K$10:$K$59,E21,Projects!$H$10:$H$59,"&lt;&gt;Cancelled",Projects!$M$10:$M$59,"&lt;&gt;Check inputs"),COUNTIFS(Projects!$K$10:$K$59,E21,Projects!$H$10:$H$59,"&lt;&gt;Cancelled",Projects!$M$10:$M$59,"&lt;&gt;Check inputs",Projects!$B$10:$B$59,$G$6)))</x:f>
      </x:c>
      <x:c r="F23" s="15" t="str">
        <x:f>IF(IF($G$6="All",COUNTIFS(Projects!$K$10:$K$59,F21,Projects!$H$10:$H$59,"&lt;&gt;Cancelled",Projects!$M$10:$M$59,"&lt;&gt;Check inputs"),COUNTIFS(Projects!$K$10:$K$59,F21,Projects!$H$10:$H$59,"&lt;&gt;Cancelled",Projects!$M$10:$M$59,"&lt;&gt;Check inputs",Projects!$B$10:$B$59,$G$6))=0,"","Finishes: "&amp;IF($G$6="All",COUNTIFS(Projects!$K$10:$K$59,F21,Projects!$H$10:$H$59,"&lt;&gt;Cancelled",Projects!$M$10:$M$59,"&lt;&gt;Check inputs"),COUNTIFS(Projects!$K$10:$K$59,F21,Projects!$H$10:$H$59,"&lt;&gt;Cancelled",Projects!$M$10:$M$59,"&lt;&gt;Check inputs",Projects!$B$10:$B$59,$G$6)))</x:f>
      </x:c>
      <x:c r="G23" s="15" t="str">
        <x:f>IF(IF($G$6="All",COUNTIFS(Projects!$K$10:$K$59,G21,Projects!$H$10:$H$59,"&lt;&gt;Cancelled",Projects!$M$10:$M$59,"&lt;&gt;Check inputs"),COUNTIFS(Projects!$K$10:$K$59,G21,Projects!$H$10:$H$59,"&lt;&gt;Cancelled",Projects!$M$10:$M$59,"&lt;&gt;Check inputs",Projects!$B$10:$B$59,$G$6))=0,"","Finishes: "&amp;IF($G$6="All",COUNTIFS(Projects!$K$10:$K$59,G21,Projects!$H$10:$H$59,"&lt;&gt;Cancelled",Projects!$M$10:$M$59,"&lt;&gt;Check inputs"),COUNTIFS(Projects!$K$10:$K$59,G21,Projects!$H$10:$H$59,"&lt;&gt;Cancelled",Projects!$M$10:$M$59,"&lt;&gt;Check inputs",Projects!$B$10:$B$59,$G$6)))</x:f>
        <x:v>Finishes: 1</x:v>
      </x:c>
      <x:c r="H23" s="15" t="str">
        <x:f>IF(IF($G$6="All",COUNTIFS(Projects!$K$10:$K$59,H21,Projects!$H$10:$H$59,"&lt;&gt;Cancelled",Projects!$M$10:$M$59,"&lt;&gt;Check inputs"),COUNTIFS(Projects!$K$10:$K$59,H21,Projects!$H$10:$H$59,"&lt;&gt;Cancelled",Projects!$M$10:$M$59,"&lt;&gt;Check inputs",Projects!$B$10:$B$59,$G$6))=0,"","Finishes: "&amp;IF($G$6="All",COUNTIFS(Projects!$K$10:$K$59,H21,Projects!$H$10:$H$59,"&lt;&gt;Cancelled",Projects!$M$10:$M$59,"&lt;&gt;Check inputs"),COUNTIFS(Projects!$K$10:$K$59,H21,Projects!$H$10:$H$59,"&lt;&gt;Cancelled",Projects!$M$10:$M$59,"&lt;&gt;Check inputs",Projects!$B$10:$B$59,$G$6)))</x:f>
      </x:c>
      <x:c r="I23" s="3"/>
    </x:row>
    <x:row r="24" ht="25" customHeight="1">
      <x:c r="A24" s="3"/>
      <x:c r="B24" s="15" t="str">
        <x:f>IF(IF($G$6="All",COUNTIFS(Milestones!$H$10:$H$209,B21,Milestones!$O$10:$O$209,1),COUNTIFS(Milestones!$H$10:$H$209,B21,Milestones!$O$10:$O$209,1,Milestones!$C$10:$C$209,$G$6))=0,"","Milestones: "&amp;IF($G$6="All",COUNTIFS(Milestones!$H$10:$H$209,B21,Milestones!$O$10:$O$209,1),COUNTIFS(Milestones!$H$10:$H$209,B21,Milestones!$O$10:$O$209,1,Milestones!$C$10:$C$209,$G$6)))</x:f>
      </x:c>
      <x:c r="C24" s="15" t="str">
        <x:f>IF(IF($G$6="All",COUNTIFS(Milestones!$H$10:$H$209,C21,Milestones!$O$10:$O$209,1),COUNTIFS(Milestones!$H$10:$H$209,C21,Milestones!$O$10:$O$209,1,Milestones!$C$10:$C$209,$G$6))=0,"","Milestones: "&amp;IF($G$6="All",COUNTIFS(Milestones!$H$10:$H$209,C21,Milestones!$O$10:$O$209,1),COUNTIFS(Milestones!$H$10:$H$209,C21,Milestones!$O$10:$O$209,1,Milestones!$C$10:$C$209,$G$6)))</x:f>
      </x:c>
      <x:c r="D24" s="15" t="str">
        <x:f>IF(IF($G$6="All",COUNTIFS(Milestones!$H$10:$H$209,D21,Milestones!$O$10:$O$209,1),COUNTIFS(Milestones!$H$10:$H$209,D21,Milestones!$O$10:$O$209,1,Milestones!$C$10:$C$209,$G$6))=0,"","Milestones: "&amp;IF($G$6="All",COUNTIFS(Milestones!$H$10:$H$209,D21,Milestones!$O$10:$O$209,1),COUNTIFS(Milestones!$H$10:$H$209,D21,Milestones!$O$10:$O$209,1,Milestones!$C$10:$C$209,$G$6)))</x:f>
      </x:c>
      <x:c r="E24" s="15" t="str">
        <x:f>IF(IF($G$6="All",COUNTIFS(Milestones!$H$10:$H$209,E21,Milestones!$O$10:$O$209,1),COUNTIFS(Milestones!$H$10:$H$209,E21,Milestones!$O$10:$O$209,1,Milestones!$C$10:$C$209,$G$6))=0,"","Milestones: "&amp;IF($G$6="All",COUNTIFS(Milestones!$H$10:$H$209,E21,Milestones!$O$10:$O$209,1),COUNTIFS(Milestones!$H$10:$H$209,E21,Milestones!$O$10:$O$209,1,Milestones!$C$10:$C$209,$G$6)))</x:f>
      </x:c>
      <x:c r="F24" s="15" t="str">
        <x:f>IF(IF($G$6="All",COUNTIFS(Milestones!$H$10:$H$209,F21,Milestones!$O$10:$O$209,1),COUNTIFS(Milestones!$H$10:$H$209,F21,Milestones!$O$10:$O$209,1,Milestones!$C$10:$C$209,$G$6))=0,"","Milestones: "&amp;IF($G$6="All",COUNTIFS(Milestones!$H$10:$H$209,F21,Milestones!$O$10:$O$209,1),COUNTIFS(Milestones!$H$10:$H$209,F21,Milestones!$O$10:$O$209,1,Milestones!$C$10:$C$209,$G$6)))</x:f>
      </x:c>
      <x:c r="G24" s="15" t="str">
        <x:f>IF(IF($G$6="All",COUNTIFS(Milestones!$H$10:$H$209,G21,Milestones!$O$10:$O$209,1),COUNTIFS(Milestones!$H$10:$H$209,G21,Milestones!$O$10:$O$209,1,Milestones!$C$10:$C$209,$G$6))=0,"","Milestones: "&amp;IF($G$6="All",COUNTIFS(Milestones!$H$10:$H$209,G21,Milestones!$O$10:$O$209,1),COUNTIFS(Milestones!$H$10:$H$209,G21,Milestones!$O$10:$O$209,1,Milestones!$C$10:$C$209,$G$6)))</x:f>
        <x:v>Milestones: 1</x:v>
      </x:c>
      <x:c r="H24" s="15" t="str">
        <x:f>IF(IF($G$6="All",COUNTIFS(Milestones!$H$10:$H$209,H21,Milestones!$O$10:$O$209,1),COUNTIFS(Milestones!$H$10:$H$209,H21,Milestones!$O$10:$O$209,1,Milestones!$C$10:$C$209,$G$6))=0,"","Milestones: "&amp;IF($G$6="All",COUNTIFS(Milestones!$H$10:$H$209,H21,Milestones!$O$10:$O$209,1),COUNTIFS(Milestones!$H$10:$H$209,H21,Milestones!$O$10:$O$209,1,Milestones!$C$10:$C$209,$G$6)))</x:f>
      </x:c>
      <x:c r="I24" s="3"/>
    </x:row>
    <x:row r="25" ht="25" customHeight="1">
      <x:c r="A25" s="3"/>
      <x:c r="B25" s="24" t="n">
        <x:f>$B$13+21</x:f>
        <x:v>46678</x:v>
      </x:c>
      <x:c r="C25" s="24" t="n">
        <x:f>$B$13+22</x:f>
        <x:v>46679</x:v>
      </x:c>
      <x:c r="D25" s="24" t="n">
        <x:f>$B$13+23</x:f>
        <x:v>46680</x:v>
      </x:c>
      <x:c r="E25" s="24" t="n">
        <x:f>$B$13+24</x:f>
        <x:v>46681</x:v>
      </x:c>
      <x:c r="F25" s="24" t="n">
        <x:f>$B$13+25</x:f>
        <x:v>46682</x:v>
      </x:c>
      <x:c r="G25" s="27" t="n">
        <x:f>$B$13+26</x:f>
        <x:v>46683</x:v>
      </x:c>
      <x:c r="H25" s="27" t="n">
        <x:f>$B$13+27</x:f>
        <x:v>46684</x:v>
      </x:c>
      <x:c r="I25" s="3"/>
    </x:row>
    <x:row r="26" ht="25" customHeight="1">
      <x:c r="A26" s="3"/>
      <x:c r="B26" s="15" t="str">
        <x:f>IF(IF($G$6="All",COUNTIFS(Projects!$J$10:$J$59,B25,Projects!$H$10:$H$59,"&lt;&gt;Cancelled",Projects!$M$10:$M$59,"&lt;&gt;Check inputs"),COUNTIFS(Projects!$J$10:$J$59,B25,Projects!$H$10:$H$59,"&lt;&gt;Cancelled",Projects!$M$10:$M$59,"&lt;&gt;Check inputs",Projects!$B$10:$B$59,$G$6))=0,"","Starts: "&amp;IF($G$6="All",COUNTIFS(Projects!$J$10:$J$59,B25,Projects!$H$10:$H$59,"&lt;&gt;Cancelled",Projects!$M$10:$M$59,"&lt;&gt;Check inputs"),COUNTIFS(Projects!$J$10:$J$59,B25,Projects!$H$10:$H$59,"&lt;&gt;Cancelled",Projects!$M$10:$M$59,"&lt;&gt;Check inputs",Projects!$B$10:$B$59,$G$6)))</x:f>
      </x:c>
      <x:c r="C26" s="15" t="str">
        <x:f>IF(IF($G$6="All",COUNTIFS(Projects!$J$10:$J$59,C25,Projects!$H$10:$H$59,"&lt;&gt;Cancelled",Projects!$M$10:$M$59,"&lt;&gt;Check inputs"),COUNTIFS(Projects!$J$10:$J$59,C25,Projects!$H$10:$H$59,"&lt;&gt;Cancelled",Projects!$M$10:$M$59,"&lt;&gt;Check inputs",Projects!$B$10:$B$59,$G$6))=0,"","Starts: "&amp;IF($G$6="All",COUNTIFS(Projects!$J$10:$J$59,C25,Projects!$H$10:$H$59,"&lt;&gt;Cancelled",Projects!$M$10:$M$59,"&lt;&gt;Check inputs"),COUNTIFS(Projects!$J$10:$J$59,C25,Projects!$H$10:$H$59,"&lt;&gt;Cancelled",Projects!$M$10:$M$59,"&lt;&gt;Check inputs",Projects!$B$10:$B$59,$G$6)))</x:f>
      </x:c>
      <x:c r="D26" s="15" t="str">
        <x:f>IF(IF($G$6="All",COUNTIFS(Projects!$J$10:$J$59,D25,Projects!$H$10:$H$59,"&lt;&gt;Cancelled",Projects!$M$10:$M$59,"&lt;&gt;Check inputs"),COUNTIFS(Projects!$J$10:$J$59,D25,Projects!$H$10:$H$59,"&lt;&gt;Cancelled",Projects!$M$10:$M$59,"&lt;&gt;Check inputs",Projects!$B$10:$B$59,$G$6))=0,"","Starts: "&amp;IF($G$6="All",COUNTIFS(Projects!$J$10:$J$59,D25,Projects!$H$10:$H$59,"&lt;&gt;Cancelled",Projects!$M$10:$M$59,"&lt;&gt;Check inputs"),COUNTIFS(Projects!$J$10:$J$59,D25,Projects!$H$10:$H$59,"&lt;&gt;Cancelled",Projects!$M$10:$M$59,"&lt;&gt;Check inputs",Projects!$B$10:$B$59,$G$6)))</x:f>
      </x:c>
      <x:c r="E26" s="15" t="str">
        <x:f>IF(IF($G$6="All",COUNTIFS(Projects!$J$10:$J$59,E25,Projects!$H$10:$H$59,"&lt;&gt;Cancelled",Projects!$M$10:$M$59,"&lt;&gt;Check inputs"),COUNTIFS(Projects!$J$10:$J$59,E25,Projects!$H$10:$H$59,"&lt;&gt;Cancelled",Projects!$M$10:$M$59,"&lt;&gt;Check inputs",Projects!$B$10:$B$59,$G$6))=0,"","Starts: "&amp;IF($G$6="All",COUNTIFS(Projects!$J$10:$J$59,E25,Projects!$H$10:$H$59,"&lt;&gt;Cancelled",Projects!$M$10:$M$59,"&lt;&gt;Check inputs"),COUNTIFS(Projects!$J$10:$J$59,E25,Projects!$H$10:$H$59,"&lt;&gt;Cancelled",Projects!$M$10:$M$59,"&lt;&gt;Check inputs",Projects!$B$10:$B$59,$G$6)))</x:f>
      </x:c>
      <x:c r="F26" s="15" t="str">
        <x:f>IF(IF($G$6="All",COUNTIFS(Projects!$J$10:$J$59,F25,Projects!$H$10:$H$59,"&lt;&gt;Cancelled",Projects!$M$10:$M$59,"&lt;&gt;Check inputs"),COUNTIFS(Projects!$J$10:$J$59,F25,Projects!$H$10:$H$59,"&lt;&gt;Cancelled",Projects!$M$10:$M$59,"&lt;&gt;Check inputs",Projects!$B$10:$B$59,$G$6))=0,"","Starts: "&amp;IF($G$6="All",COUNTIFS(Projects!$J$10:$J$59,F25,Projects!$H$10:$H$59,"&lt;&gt;Cancelled",Projects!$M$10:$M$59,"&lt;&gt;Check inputs"),COUNTIFS(Projects!$J$10:$J$59,F25,Projects!$H$10:$H$59,"&lt;&gt;Cancelled",Projects!$M$10:$M$59,"&lt;&gt;Check inputs",Projects!$B$10:$B$59,$G$6)))</x:f>
      </x:c>
      <x:c r="G26" s="15" t="str">
        <x:f>IF(IF($G$6="All",COUNTIFS(Projects!$J$10:$J$59,G25,Projects!$H$10:$H$59,"&lt;&gt;Cancelled",Projects!$M$10:$M$59,"&lt;&gt;Check inputs"),COUNTIFS(Projects!$J$10:$J$59,G25,Projects!$H$10:$H$59,"&lt;&gt;Cancelled",Projects!$M$10:$M$59,"&lt;&gt;Check inputs",Projects!$B$10:$B$59,$G$6))=0,"","Starts: "&amp;IF($G$6="All",COUNTIFS(Projects!$J$10:$J$59,G25,Projects!$H$10:$H$59,"&lt;&gt;Cancelled",Projects!$M$10:$M$59,"&lt;&gt;Check inputs"),COUNTIFS(Projects!$J$10:$J$59,G25,Projects!$H$10:$H$59,"&lt;&gt;Cancelled",Projects!$M$10:$M$59,"&lt;&gt;Check inputs",Projects!$B$10:$B$59,$G$6)))</x:f>
      </x:c>
      <x:c r="H26" s="15" t="str">
        <x:f>IF(IF($G$6="All",COUNTIFS(Projects!$J$10:$J$59,H25,Projects!$H$10:$H$59,"&lt;&gt;Cancelled",Projects!$M$10:$M$59,"&lt;&gt;Check inputs"),COUNTIFS(Projects!$J$10:$J$59,H25,Projects!$H$10:$H$59,"&lt;&gt;Cancelled",Projects!$M$10:$M$59,"&lt;&gt;Check inputs",Projects!$B$10:$B$59,$G$6))=0,"","Starts: "&amp;IF($G$6="All",COUNTIFS(Projects!$J$10:$J$59,H25,Projects!$H$10:$H$59,"&lt;&gt;Cancelled",Projects!$M$10:$M$59,"&lt;&gt;Check inputs"),COUNTIFS(Projects!$J$10:$J$59,H25,Projects!$H$10:$H$59,"&lt;&gt;Cancelled",Projects!$M$10:$M$59,"&lt;&gt;Check inputs",Projects!$B$10:$B$59,$G$6)))</x:f>
      </x:c>
      <x:c r="I26" s="3"/>
    </x:row>
    <x:row r="27" ht="25" customHeight="1">
      <x:c r="A27" s="3"/>
      <x:c r="B27" s="15" t="str">
        <x:f>IF(IF($G$6="All",COUNTIFS(Projects!$K$10:$K$59,B25,Projects!$H$10:$H$59,"&lt;&gt;Cancelled",Projects!$M$10:$M$59,"&lt;&gt;Check inputs"),COUNTIFS(Projects!$K$10:$K$59,B25,Projects!$H$10:$H$59,"&lt;&gt;Cancelled",Projects!$M$10:$M$59,"&lt;&gt;Check inputs",Projects!$B$10:$B$59,$G$6))=0,"","Finishes: "&amp;IF($G$6="All",COUNTIFS(Projects!$K$10:$K$59,B25,Projects!$H$10:$H$59,"&lt;&gt;Cancelled",Projects!$M$10:$M$59,"&lt;&gt;Check inputs"),COUNTIFS(Projects!$K$10:$K$59,B25,Projects!$H$10:$H$59,"&lt;&gt;Cancelled",Projects!$M$10:$M$59,"&lt;&gt;Check inputs",Projects!$B$10:$B$59,$G$6)))</x:f>
      </x:c>
      <x:c r="C27" s="15" t="str">
        <x:f>IF(IF($G$6="All",COUNTIFS(Projects!$K$10:$K$59,C25,Projects!$H$10:$H$59,"&lt;&gt;Cancelled",Projects!$M$10:$M$59,"&lt;&gt;Check inputs"),COUNTIFS(Projects!$K$10:$K$59,C25,Projects!$H$10:$H$59,"&lt;&gt;Cancelled",Projects!$M$10:$M$59,"&lt;&gt;Check inputs",Projects!$B$10:$B$59,$G$6))=0,"","Finishes: "&amp;IF($G$6="All",COUNTIFS(Projects!$K$10:$K$59,C25,Projects!$H$10:$H$59,"&lt;&gt;Cancelled",Projects!$M$10:$M$59,"&lt;&gt;Check inputs"),COUNTIFS(Projects!$K$10:$K$59,C25,Projects!$H$10:$H$59,"&lt;&gt;Cancelled",Projects!$M$10:$M$59,"&lt;&gt;Check inputs",Projects!$B$10:$B$59,$G$6)))</x:f>
      </x:c>
      <x:c r="D27" s="15" t="str">
        <x:f>IF(IF($G$6="All",COUNTIFS(Projects!$K$10:$K$59,D25,Projects!$H$10:$H$59,"&lt;&gt;Cancelled",Projects!$M$10:$M$59,"&lt;&gt;Check inputs"),COUNTIFS(Projects!$K$10:$K$59,D25,Projects!$H$10:$H$59,"&lt;&gt;Cancelled",Projects!$M$10:$M$59,"&lt;&gt;Check inputs",Projects!$B$10:$B$59,$G$6))=0,"","Finishes: "&amp;IF($G$6="All",COUNTIFS(Projects!$K$10:$K$59,D25,Projects!$H$10:$H$59,"&lt;&gt;Cancelled",Projects!$M$10:$M$59,"&lt;&gt;Check inputs"),COUNTIFS(Projects!$K$10:$K$59,D25,Projects!$H$10:$H$59,"&lt;&gt;Cancelled",Projects!$M$10:$M$59,"&lt;&gt;Check inputs",Projects!$B$10:$B$59,$G$6)))</x:f>
      </x:c>
      <x:c r="E27" s="15" t="str">
        <x:f>IF(IF($G$6="All",COUNTIFS(Projects!$K$10:$K$59,E25,Projects!$H$10:$H$59,"&lt;&gt;Cancelled",Projects!$M$10:$M$59,"&lt;&gt;Check inputs"),COUNTIFS(Projects!$K$10:$K$59,E25,Projects!$H$10:$H$59,"&lt;&gt;Cancelled",Projects!$M$10:$M$59,"&lt;&gt;Check inputs",Projects!$B$10:$B$59,$G$6))=0,"","Finishes: "&amp;IF($G$6="All",COUNTIFS(Projects!$K$10:$K$59,E25,Projects!$H$10:$H$59,"&lt;&gt;Cancelled",Projects!$M$10:$M$59,"&lt;&gt;Check inputs"),COUNTIFS(Projects!$K$10:$K$59,E25,Projects!$H$10:$H$59,"&lt;&gt;Cancelled",Projects!$M$10:$M$59,"&lt;&gt;Check inputs",Projects!$B$10:$B$59,$G$6)))</x:f>
      </x:c>
      <x:c r="F27" s="15" t="str">
        <x:f>IF(IF($G$6="All",COUNTIFS(Projects!$K$10:$K$59,F25,Projects!$H$10:$H$59,"&lt;&gt;Cancelled",Projects!$M$10:$M$59,"&lt;&gt;Check inputs"),COUNTIFS(Projects!$K$10:$K$59,F25,Projects!$H$10:$H$59,"&lt;&gt;Cancelled",Projects!$M$10:$M$59,"&lt;&gt;Check inputs",Projects!$B$10:$B$59,$G$6))=0,"","Finishes: "&amp;IF($G$6="All",COUNTIFS(Projects!$K$10:$K$59,F25,Projects!$H$10:$H$59,"&lt;&gt;Cancelled",Projects!$M$10:$M$59,"&lt;&gt;Check inputs"),COUNTIFS(Projects!$K$10:$K$59,F25,Projects!$H$10:$H$59,"&lt;&gt;Cancelled",Projects!$M$10:$M$59,"&lt;&gt;Check inputs",Projects!$B$10:$B$59,$G$6)))</x:f>
      </x:c>
      <x:c r="G27" s="15" t="str">
        <x:f>IF(IF($G$6="All",COUNTIFS(Projects!$K$10:$K$59,G25,Projects!$H$10:$H$59,"&lt;&gt;Cancelled",Projects!$M$10:$M$59,"&lt;&gt;Check inputs"),COUNTIFS(Projects!$K$10:$K$59,G25,Projects!$H$10:$H$59,"&lt;&gt;Cancelled",Projects!$M$10:$M$59,"&lt;&gt;Check inputs",Projects!$B$10:$B$59,$G$6))=0,"","Finishes: "&amp;IF($G$6="All",COUNTIFS(Projects!$K$10:$K$59,G25,Projects!$H$10:$H$59,"&lt;&gt;Cancelled",Projects!$M$10:$M$59,"&lt;&gt;Check inputs"),COUNTIFS(Projects!$K$10:$K$59,G25,Projects!$H$10:$H$59,"&lt;&gt;Cancelled",Projects!$M$10:$M$59,"&lt;&gt;Check inputs",Projects!$B$10:$B$59,$G$6)))</x:f>
      </x:c>
      <x:c r="H27" s="15" t="str">
        <x:f>IF(IF($G$6="All",COUNTIFS(Projects!$K$10:$K$59,H25,Projects!$H$10:$H$59,"&lt;&gt;Cancelled",Projects!$M$10:$M$59,"&lt;&gt;Check inputs"),COUNTIFS(Projects!$K$10:$K$59,H25,Projects!$H$10:$H$59,"&lt;&gt;Cancelled",Projects!$M$10:$M$59,"&lt;&gt;Check inputs",Projects!$B$10:$B$59,$G$6))=0,"","Finishes: "&amp;IF($G$6="All",COUNTIFS(Projects!$K$10:$K$59,H25,Projects!$H$10:$H$59,"&lt;&gt;Cancelled",Projects!$M$10:$M$59,"&lt;&gt;Check inputs"),COUNTIFS(Projects!$K$10:$K$59,H25,Projects!$H$10:$H$59,"&lt;&gt;Cancelled",Projects!$M$10:$M$59,"&lt;&gt;Check inputs",Projects!$B$10:$B$59,$G$6)))</x:f>
      </x:c>
      <x:c r="I27" s="3"/>
    </x:row>
    <x:row r="28" ht="25" customHeight="1">
      <x:c r="A28" s="3"/>
      <x:c r="B28" s="15" t="str">
        <x:f>IF(IF($G$6="All",COUNTIFS(Milestones!$H$10:$H$209,B25,Milestones!$O$10:$O$209,1),COUNTIFS(Milestones!$H$10:$H$209,B25,Milestones!$O$10:$O$209,1,Milestones!$C$10:$C$209,$G$6))=0,"","Milestones: "&amp;IF($G$6="All",COUNTIFS(Milestones!$H$10:$H$209,B25,Milestones!$O$10:$O$209,1),COUNTIFS(Milestones!$H$10:$H$209,B25,Milestones!$O$10:$O$209,1,Milestones!$C$10:$C$209,$G$6)))</x:f>
      </x:c>
      <x:c r="C28" s="15" t="str">
        <x:f>IF(IF($G$6="All",COUNTIFS(Milestones!$H$10:$H$209,C25,Milestones!$O$10:$O$209,1),COUNTIFS(Milestones!$H$10:$H$209,C25,Milestones!$O$10:$O$209,1,Milestones!$C$10:$C$209,$G$6))=0,"","Milestones: "&amp;IF($G$6="All",COUNTIFS(Milestones!$H$10:$H$209,C25,Milestones!$O$10:$O$209,1),COUNTIFS(Milestones!$H$10:$H$209,C25,Milestones!$O$10:$O$209,1,Milestones!$C$10:$C$209,$G$6)))</x:f>
      </x:c>
      <x:c r="D28" s="15" t="str">
        <x:f>IF(IF($G$6="All",COUNTIFS(Milestones!$H$10:$H$209,D25,Milestones!$O$10:$O$209,1),COUNTIFS(Milestones!$H$10:$H$209,D25,Milestones!$O$10:$O$209,1,Milestones!$C$10:$C$209,$G$6))=0,"","Milestones: "&amp;IF($G$6="All",COUNTIFS(Milestones!$H$10:$H$209,D25,Milestones!$O$10:$O$209,1),COUNTIFS(Milestones!$H$10:$H$209,D25,Milestones!$O$10:$O$209,1,Milestones!$C$10:$C$209,$G$6)))</x:f>
      </x:c>
      <x:c r="E28" s="15" t="str">
        <x:f>IF(IF($G$6="All",COUNTIFS(Milestones!$H$10:$H$209,E25,Milestones!$O$10:$O$209,1),COUNTIFS(Milestones!$H$10:$H$209,E25,Milestones!$O$10:$O$209,1,Milestones!$C$10:$C$209,$G$6))=0,"","Milestones: "&amp;IF($G$6="All",COUNTIFS(Milestones!$H$10:$H$209,E25,Milestones!$O$10:$O$209,1),COUNTIFS(Milestones!$H$10:$H$209,E25,Milestones!$O$10:$O$209,1,Milestones!$C$10:$C$209,$G$6)))</x:f>
      </x:c>
      <x:c r="F28" s="15" t="str">
        <x:f>IF(IF($G$6="All",COUNTIFS(Milestones!$H$10:$H$209,F25,Milestones!$O$10:$O$209,1),COUNTIFS(Milestones!$H$10:$H$209,F25,Milestones!$O$10:$O$209,1,Milestones!$C$10:$C$209,$G$6))=0,"","Milestones: "&amp;IF($G$6="All",COUNTIFS(Milestones!$H$10:$H$209,F25,Milestones!$O$10:$O$209,1),COUNTIFS(Milestones!$H$10:$H$209,F25,Milestones!$O$10:$O$209,1,Milestones!$C$10:$C$209,$G$6)))</x:f>
        <x:v>Milestones: 1</x:v>
      </x:c>
      <x:c r="G28" s="15" t="str">
        <x:f>IF(IF($G$6="All",COUNTIFS(Milestones!$H$10:$H$209,G25,Milestones!$O$10:$O$209,1),COUNTIFS(Milestones!$H$10:$H$209,G25,Milestones!$O$10:$O$209,1,Milestones!$C$10:$C$209,$G$6))=0,"","Milestones: "&amp;IF($G$6="All",COUNTIFS(Milestones!$H$10:$H$209,G25,Milestones!$O$10:$O$209,1),COUNTIFS(Milestones!$H$10:$H$209,G25,Milestones!$O$10:$O$209,1,Milestones!$C$10:$C$209,$G$6)))</x:f>
      </x:c>
      <x:c r="H28" s="15" t="str">
        <x:f>IF(IF($G$6="All",COUNTIFS(Milestones!$H$10:$H$209,H25,Milestones!$O$10:$O$209,1),COUNTIFS(Milestones!$H$10:$H$209,H25,Milestones!$O$10:$O$209,1,Milestones!$C$10:$C$209,$G$6))=0,"","Milestones: "&amp;IF($G$6="All",COUNTIFS(Milestones!$H$10:$H$209,H25,Milestones!$O$10:$O$209,1),COUNTIFS(Milestones!$H$10:$H$209,H25,Milestones!$O$10:$O$209,1,Milestones!$C$10:$C$209,$G$6)))</x:f>
      </x:c>
      <x:c r="I28" s="3"/>
    </x:row>
    <x:row r="29" ht="25" customHeight="1">
      <x:c r="A29" s="3"/>
      <x:c r="B29" s="24" t="n">
        <x:f>$B$13+28</x:f>
        <x:v>46685</x:v>
      </x:c>
      <x:c r="C29" s="24" t="n">
        <x:f>$B$13+29</x:f>
        <x:v>46686</x:v>
      </x:c>
      <x:c r="D29" s="24" t="n">
        <x:f>$B$13+30</x:f>
        <x:v>46687</x:v>
      </x:c>
      <x:c r="E29" s="24" t="n">
        <x:f>$B$13+31</x:f>
        <x:v>46688</x:v>
      </x:c>
      <x:c r="F29" s="24" t="n">
        <x:f>$B$13+32</x:f>
        <x:v>46689</x:v>
      </x:c>
      <x:c r="G29" s="27" t="n">
        <x:f>$B$13+33</x:f>
        <x:v>46690</x:v>
      </x:c>
      <x:c r="H29" s="27" t="n">
        <x:f>$B$13+34</x:f>
        <x:v>46691</x:v>
      </x:c>
      <x:c r="I29" s="3"/>
    </x:row>
    <x:row r="30" ht="25" customHeight="1">
      <x:c r="A30" s="3"/>
      <x:c r="B30" s="15" t="str">
        <x:f>IF(IF($G$6="All",COUNTIFS(Projects!$J$10:$J$59,B29,Projects!$H$10:$H$59,"&lt;&gt;Cancelled",Projects!$M$10:$M$59,"&lt;&gt;Check inputs"),COUNTIFS(Projects!$J$10:$J$59,B29,Projects!$H$10:$H$59,"&lt;&gt;Cancelled",Projects!$M$10:$M$59,"&lt;&gt;Check inputs",Projects!$B$10:$B$59,$G$6))=0,"","Starts: "&amp;IF($G$6="All",COUNTIFS(Projects!$J$10:$J$59,B29,Projects!$H$10:$H$59,"&lt;&gt;Cancelled",Projects!$M$10:$M$59,"&lt;&gt;Check inputs"),COUNTIFS(Projects!$J$10:$J$59,B29,Projects!$H$10:$H$59,"&lt;&gt;Cancelled",Projects!$M$10:$M$59,"&lt;&gt;Check inputs",Projects!$B$10:$B$59,$G$6)))</x:f>
      </x:c>
      <x:c r="C30" s="15" t="str">
        <x:f>IF(IF($G$6="All",COUNTIFS(Projects!$J$10:$J$59,C29,Projects!$H$10:$H$59,"&lt;&gt;Cancelled",Projects!$M$10:$M$59,"&lt;&gt;Check inputs"),COUNTIFS(Projects!$J$10:$J$59,C29,Projects!$H$10:$H$59,"&lt;&gt;Cancelled",Projects!$M$10:$M$59,"&lt;&gt;Check inputs",Projects!$B$10:$B$59,$G$6))=0,"","Starts: "&amp;IF($G$6="All",COUNTIFS(Projects!$J$10:$J$59,C29,Projects!$H$10:$H$59,"&lt;&gt;Cancelled",Projects!$M$10:$M$59,"&lt;&gt;Check inputs"),COUNTIFS(Projects!$J$10:$J$59,C29,Projects!$H$10:$H$59,"&lt;&gt;Cancelled",Projects!$M$10:$M$59,"&lt;&gt;Check inputs",Projects!$B$10:$B$59,$G$6)))</x:f>
      </x:c>
      <x:c r="D30" s="15" t="str">
        <x:f>IF(IF($G$6="All",COUNTIFS(Projects!$J$10:$J$59,D29,Projects!$H$10:$H$59,"&lt;&gt;Cancelled",Projects!$M$10:$M$59,"&lt;&gt;Check inputs"),COUNTIFS(Projects!$J$10:$J$59,D29,Projects!$H$10:$H$59,"&lt;&gt;Cancelled",Projects!$M$10:$M$59,"&lt;&gt;Check inputs",Projects!$B$10:$B$59,$G$6))=0,"","Starts: "&amp;IF($G$6="All",COUNTIFS(Projects!$J$10:$J$59,D29,Projects!$H$10:$H$59,"&lt;&gt;Cancelled",Projects!$M$10:$M$59,"&lt;&gt;Check inputs"),COUNTIFS(Projects!$J$10:$J$59,D29,Projects!$H$10:$H$59,"&lt;&gt;Cancelled",Projects!$M$10:$M$59,"&lt;&gt;Check inputs",Projects!$B$10:$B$59,$G$6)))</x:f>
      </x:c>
      <x:c r="E30" s="15" t="str">
        <x:f>IF(IF($G$6="All",COUNTIFS(Projects!$J$10:$J$59,E29,Projects!$H$10:$H$59,"&lt;&gt;Cancelled",Projects!$M$10:$M$59,"&lt;&gt;Check inputs"),COUNTIFS(Projects!$J$10:$J$59,E29,Projects!$H$10:$H$59,"&lt;&gt;Cancelled",Projects!$M$10:$M$59,"&lt;&gt;Check inputs",Projects!$B$10:$B$59,$G$6))=0,"","Starts: "&amp;IF($G$6="All",COUNTIFS(Projects!$J$10:$J$59,E29,Projects!$H$10:$H$59,"&lt;&gt;Cancelled",Projects!$M$10:$M$59,"&lt;&gt;Check inputs"),COUNTIFS(Projects!$J$10:$J$59,E29,Projects!$H$10:$H$59,"&lt;&gt;Cancelled",Projects!$M$10:$M$59,"&lt;&gt;Check inputs",Projects!$B$10:$B$59,$G$6)))</x:f>
      </x:c>
      <x:c r="F30" s="15" t="str">
        <x:f>IF(IF($G$6="All",COUNTIFS(Projects!$J$10:$J$59,F29,Projects!$H$10:$H$59,"&lt;&gt;Cancelled",Projects!$M$10:$M$59,"&lt;&gt;Check inputs"),COUNTIFS(Projects!$J$10:$J$59,F29,Projects!$H$10:$H$59,"&lt;&gt;Cancelled",Projects!$M$10:$M$59,"&lt;&gt;Check inputs",Projects!$B$10:$B$59,$G$6))=0,"","Starts: "&amp;IF($G$6="All",COUNTIFS(Projects!$J$10:$J$59,F29,Projects!$H$10:$H$59,"&lt;&gt;Cancelled",Projects!$M$10:$M$59,"&lt;&gt;Check inputs"),COUNTIFS(Projects!$J$10:$J$59,F29,Projects!$H$10:$H$59,"&lt;&gt;Cancelled",Projects!$M$10:$M$59,"&lt;&gt;Check inputs",Projects!$B$10:$B$59,$G$6)))</x:f>
      </x:c>
      <x:c r="G30" s="15" t="str">
        <x:f>IF(IF($G$6="All",COUNTIFS(Projects!$J$10:$J$59,G29,Projects!$H$10:$H$59,"&lt;&gt;Cancelled",Projects!$M$10:$M$59,"&lt;&gt;Check inputs"),COUNTIFS(Projects!$J$10:$J$59,G29,Projects!$H$10:$H$59,"&lt;&gt;Cancelled",Projects!$M$10:$M$59,"&lt;&gt;Check inputs",Projects!$B$10:$B$59,$G$6))=0,"","Starts: "&amp;IF($G$6="All",COUNTIFS(Projects!$J$10:$J$59,G29,Projects!$H$10:$H$59,"&lt;&gt;Cancelled",Projects!$M$10:$M$59,"&lt;&gt;Check inputs"),COUNTIFS(Projects!$J$10:$J$59,G29,Projects!$H$10:$H$59,"&lt;&gt;Cancelled",Projects!$M$10:$M$59,"&lt;&gt;Check inputs",Projects!$B$10:$B$59,$G$6)))</x:f>
      </x:c>
      <x:c r="H30" s="15" t="str">
        <x:f>IF(IF($G$6="All",COUNTIFS(Projects!$J$10:$J$59,H29,Projects!$H$10:$H$59,"&lt;&gt;Cancelled",Projects!$M$10:$M$59,"&lt;&gt;Check inputs"),COUNTIFS(Projects!$J$10:$J$59,H29,Projects!$H$10:$H$59,"&lt;&gt;Cancelled",Projects!$M$10:$M$59,"&lt;&gt;Check inputs",Projects!$B$10:$B$59,$G$6))=0,"","Starts: "&amp;IF($G$6="All",COUNTIFS(Projects!$J$10:$J$59,H29,Projects!$H$10:$H$59,"&lt;&gt;Cancelled",Projects!$M$10:$M$59,"&lt;&gt;Check inputs"),COUNTIFS(Projects!$J$10:$J$59,H29,Projects!$H$10:$H$59,"&lt;&gt;Cancelled",Projects!$M$10:$M$59,"&lt;&gt;Check inputs",Projects!$B$10:$B$59,$G$6)))</x:f>
      </x:c>
      <x:c r="I30" s="3"/>
    </x:row>
    <x:row r="31" ht="25" customHeight="1">
      <x:c r="A31" s="3"/>
      <x:c r="B31" s="15" t="str">
        <x:f>IF(IF($G$6="All",COUNTIFS(Projects!$K$10:$K$59,B29,Projects!$H$10:$H$59,"&lt;&gt;Cancelled",Projects!$M$10:$M$59,"&lt;&gt;Check inputs"),COUNTIFS(Projects!$K$10:$K$59,B29,Projects!$H$10:$H$59,"&lt;&gt;Cancelled",Projects!$M$10:$M$59,"&lt;&gt;Check inputs",Projects!$B$10:$B$59,$G$6))=0,"","Finishes: "&amp;IF($G$6="All",COUNTIFS(Projects!$K$10:$K$59,B29,Projects!$H$10:$H$59,"&lt;&gt;Cancelled",Projects!$M$10:$M$59,"&lt;&gt;Check inputs"),COUNTIFS(Projects!$K$10:$K$59,B29,Projects!$H$10:$H$59,"&lt;&gt;Cancelled",Projects!$M$10:$M$59,"&lt;&gt;Check inputs",Projects!$B$10:$B$59,$G$6)))</x:f>
      </x:c>
      <x:c r="C31" s="15" t="str">
        <x:f>IF(IF($G$6="All",COUNTIFS(Projects!$K$10:$K$59,C29,Projects!$H$10:$H$59,"&lt;&gt;Cancelled",Projects!$M$10:$M$59,"&lt;&gt;Check inputs"),COUNTIFS(Projects!$K$10:$K$59,C29,Projects!$H$10:$H$59,"&lt;&gt;Cancelled",Projects!$M$10:$M$59,"&lt;&gt;Check inputs",Projects!$B$10:$B$59,$G$6))=0,"","Finishes: "&amp;IF($G$6="All",COUNTIFS(Projects!$K$10:$K$59,C29,Projects!$H$10:$H$59,"&lt;&gt;Cancelled",Projects!$M$10:$M$59,"&lt;&gt;Check inputs"),COUNTIFS(Projects!$K$10:$K$59,C29,Projects!$H$10:$H$59,"&lt;&gt;Cancelled",Projects!$M$10:$M$59,"&lt;&gt;Check inputs",Projects!$B$10:$B$59,$G$6)))</x:f>
      </x:c>
      <x:c r="D31" s="15" t="str">
        <x:f>IF(IF($G$6="All",COUNTIFS(Projects!$K$10:$K$59,D29,Projects!$H$10:$H$59,"&lt;&gt;Cancelled",Projects!$M$10:$M$59,"&lt;&gt;Check inputs"),COUNTIFS(Projects!$K$10:$K$59,D29,Projects!$H$10:$H$59,"&lt;&gt;Cancelled",Projects!$M$10:$M$59,"&lt;&gt;Check inputs",Projects!$B$10:$B$59,$G$6))=0,"","Finishes: "&amp;IF($G$6="All",COUNTIFS(Projects!$K$10:$K$59,D29,Projects!$H$10:$H$59,"&lt;&gt;Cancelled",Projects!$M$10:$M$59,"&lt;&gt;Check inputs"),COUNTIFS(Projects!$K$10:$K$59,D29,Projects!$H$10:$H$59,"&lt;&gt;Cancelled",Projects!$M$10:$M$59,"&lt;&gt;Check inputs",Projects!$B$10:$B$59,$G$6)))</x:f>
      </x:c>
      <x:c r="E31" s="15" t="str">
        <x:f>IF(IF($G$6="All",COUNTIFS(Projects!$K$10:$K$59,E29,Projects!$H$10:$H$59,"&lt;&gt;Cancelled",Projects!$M$10:$M$59,"&lt;&gt;Check inputs"),COUNTIFS(Projects!$K$10:$K$59,E29,Projects!$H$10:$H$59,"&lt;&gt;Cancelled",Projects!$M$10:$M$59,"&lt;&gt;Check inputs",Projects!$B$10:$B$59,$G$6))=0,"","Finishes: "&amp;IF($G$6="All",COUNTIFS(Projects!$K$10:$K$59,E29,Projects!$H$10:$H$59,"&lt;&gt;Cancelled",Projects!$M$10:$M$59,"&lt;&gt;Check inputs"),COUNTIFS(Projects!$K$10:$K$59,E29,Projects!$H$10:$H$59,"&lt;&gt;Cancelled",Projects!$M$10:$M$59,"&lt;&gt;Check inputs",Projects!$B$10:$B$59,$G$6)))</x:f>
      </x:c>
      <x:c r="F31" s="15" t="str">
        <x:f>IF(IF($G$6="All",COUNTIFS(Projects!$K$10:$K$59,F29,Projects!$H$10:$H$59,"&lt;&gt;Cancelled",Projects!$M$10:$M$59,"&lt;&gt;Check inputs"),COUNTIFS(Projects!$K$10:$K$59,F29,Projects!$H$10:$H$59,"&lt;&gt;Cancelled",Projects!$M$10:$M$59,"&lt;&gt;Check inputs",Projects!$B$10:$B$59,$G$6))=0,"","Finishes: "&amp;IF($G$6="All",COUNTIFS(Projects!$K$10:$K$59,F29,Projects!$H$10:$H$59,"&lt;&gt;Cancelled",Projects!$M$10:$M$59,"&lt;&gt;Check inputs"),COUNTIFS(Projects!$K$10:$K$59,F29,Projects!$H$10:$H$59,"&lt;&gt;Cancelled",Projects!$M$10:$M$59,"&lt;&gt;Check inputs",Projects!$B$10:$B$59,$G$6)))</x:f>
      </x:c>
      <x:c r="G31" s="15" t="str">
        <x:f>IF(IF($G$6="All",COUNTIFS(Projects!$K$10:$K$59,G29,Projects!$H$10:$H$59,"&lt;&gt;Cancelled",Projects!$M$10:$M$59,"&lt;&gt;Check inputs"),COUNTIFS(Projects!$K$10:$K$59,G29,Projects!$H$10:$H$59,"&lt;&gt;Cancelled",Projects!$M$10:$M$59,"&lt;&gt;Check inputs",Projects!$B$10:$B$59,$G$6))=0,"","Finishes: "&amp;IF($G$6="All",COUNTIFS(Projects!$K$10:$K$59,G29,Projects!$H$10:$H$59,"&lt;&gt;Cancelled",Projects!$M$10:$M$59,"&lt;&gt;Check inputs"),COUNTIFS(Projects!$K$10:$K$59,G29,Projects!$H$10:$H$59,"&lt;&gt;Cancelled",Projects!$M$10:$M$59,"&lt;&gt;Check inputs",Projects!$B$10:$B$59,$G$6)))</x:f>
      </x:c>
      <x:c r="H31" s="15" t="str">
        <x:f>IF(IF($G$6="All",COUNTIFS(Projects!$K$10:$K$59,H29,Projects!$H$10:$H$59,"&lt;&gt;Cancelled",Projects!$M$10:$M$59,"&lt;&gt;Check inputs"),COUNTIFS(Projects!$K$10:$K$59,H29,Projects!$H$10:$H$59,"&lt;&gt;Cancelled",Projects!$M$10:$M$59,"&lt;&gt;Check inputs",Projects!$B$10:$B$59,$G$6))=0,"","Finishes: "&amp;IF($G$6="All",COUNTIFS(Projects!$K$10:$K$59,H29,Projects!$H$10:$H$59,"&lt;&gt;Cancelled",Projects!$M$10:$M$59,"&lt;&gt;Check inputs"),COUNTIFS(Projects!$K$10:$K$59,H29,Projects!$H$10:$H$59,"&lt;&gt;Cancelled",Projects!$M$10:$M$59,"&lt;&gt;Check inputs",Projects!$B$10:$B$59,$G$6)))</x:f>
      </x:c>
      <x:c r="I31" s="3"/>
    </x:row>
    <x:row r="32" ht="25" customHeight="1">
      <x:c r="A32" s="3"/>
      <x:c r="B32" s="15" t="str">
        <x:f>IF(IF($G$6="All",COUNTIFS(Milestones!$H$10:$H$209,B29,Milestones!$O$10:$O$209,1),COUNTIFS(Milestones!$H$10:$H$209,B29,Milestones!$O$10:$O$209,1,Milestones!$C$10:$C$209,$G$6))=0,"","Milestones: "&amp;IF($G$6="All",COUNTIFS(Milestones!$H$10:$H$209,B29,Milestones!$O$10:$O$209,1),COUNTIFS(Milestones!$H$10:$H$209,B29,Milestones!$O$10:$O$209,1,Milestones!$C$10:$C$209,$G$6)))</x:f>
      </x:c>
      <x:c r="C32" s="15" t="str">
        <x:f>IF(IF($G$6="All",COUNTIFS(Milestones!$H$10:$H$209,C29,Milestones!$O$10:$O$209,1),COUNTIFS(Milestones!$H$10:$H$209,C29,Milestones!$O$10:$O$209,1,Milestones!$C$10:$C$209,$G$6))=0,"","Milestones: "&amp;IF($G$6="All",COUNTIFS(Milestones!$H$10:$H$209,C29,Milestones!$O$10:$O$209,1),COUNTIFS(Milestones!$H$10:$H$209,C29,Milestones!$O$10:$O$209,1,Milestones!$C$10:$C$209,$G$6)))</x:f>
        <x:v>Milestones: 1</x:v>
      </x:c>
      <x:c r="D32" s="15" t="str">
        <x:f>IF(IF($G$6="All",COUNTIFS(Milestones!$H$10:$H$209,D29,Milestones!$O$10:$O$209,1),COUNTIFS(Milestones!$H$10:$H$209,D29,Milestones!$O$10:$O$209,1,Milestones!$C$10:$C$209,$G$6))=0,"","Milestones: "&amp;IF($G$6="All",COUNTIFS(Milestones!$H$10:$H$209,D29,Milestones!$O$10:$O$209,1),COUNTIFS(Milestones!$H$10:$H$209,D29,Milestones!$O$10:$O$209,1,Milestones!$C$10:$C$209,$G$6)))</x:f>
      </x:c>
      <x:c r="E32" s="15" t="str">
        <x:f>IF(IF($G$6="All",COUNTIFS(Milestones!$H$10:$H$209,E29,Milestones!$O$10:$O$209,1),COUNTIFS(Milestones!$H$10:$H$209,E29,Milestones!$O$10:$O$209,1,Milestones!$C$10:$C$209,$G$6))=0,"","Milestones: "&amp;IF($G$6="All",COUNTIFS(Milestones!$H$10:$H$209,E29,Milestones!$O$10:$O$209,1),COUNTIFS(Milestones!$H$10:$H$209,E29,Milestones!$O$10:$O$209,1,Milestones!$C$10:$C$209,$G$6)))</x:f>
      </x:c>
      <x:c r="F32" s="15" t="str">
        <x:f>IF(IF($G$6="All",COUNTIFS(Milestones!$H$10:$H$209,F29,Milestones!$O$10:$O$209,1),COUNTIFS(Milestones!$H$10:$H$209,F29,Milestones!$O$10:$O$209,1,Milestones!$C$10:$C$209,$G$6))=0,"","Milestones: "&amp;IF($G$6="All",COUNTIFS(Milestones!$H$10:$H$209,F29,Milestones!$O$10:$O$209,1),COUNTIFS(Milestones!$H$10:$H$209,F29,Milestones!$O$10:$O$209,1,Milestones!$C$10:$C$209,$G$6)))</x:f>
      </x:c>
      <x:c r="G32" s="15" t="str">
        <x:f>IF(IF($G$6="All",COUNTIFS(Milestones!$H$10:$H$209,G29,Milestones!$O$10:$O$209,1),COUNTIFS(Milestones!$H$10:$H$209,G29,Milestones!$O$10:$O$209,1,Milestones!$C$10:$C$209,$G$6))=0,"","Milestones: "&amp;IF($G$6="All",COUNTIFS(Milestones!$H$10:$H$209,G29,Milestones!$O$10:$O$209,1),COUNTIFS(Milestones!$H$10:$H$209,G29,Milestones!$O$10:$O$209,1,Milestones!$C$10:$C$209,$G$6)))</x:f>
      </x:c>
      <x:c r="H32" s="15" t="str">
        <x:f>IF(IF($G$6="All",COUNTIFS(Milestones!$H$10:$H$209,H29,Milestones!$O$10:$O$209,1),COUNTIFS(Milestones!$H$10:$H$209,H29,Milestones!$O$10:$O$209,1,Milestones!$C$10:$C$209,$G$6))=0,"","Milestones: "&amp;IF($G$6="All",COUNTIFS(Milestones!$H$10:$H$209,H29,Milestones!$O$10:$O$209,1),COUNTIFS(Milestones!$H$10:$H$209,H29,Milestones!$O$10:$O$209,1,Milestones!$C$10:$C$209,$G$6)))</x:f>
      </x:c>
      <x:c r="I32" s="3"/>
    </x:row>
    <x:row r="33" ht="25" customHeight="1">
      <x:c r="A33" s="3"/>
      <x:c r="B33" s="24" t="n">
        <x:f>$B$13+35</x:f>
        <x:v>46692</x:v>
      </x:c>
      <x:c r="C33" s="24" t="n">
        <x:f>$B$13+36</x:f>
        <x:v>46693</x:v>
      </x:c>
      <x:c r="D33" s="24" t="n">
        <x:f>$B$13+37</x:f>
        <x:v>46694</x:v>
      </x:c>
      <x:c r="E33" s="24" t="n">
        <x:f>$B$13+38</x:f>
        <x:v>46695</x:v>
      </x:c>
      <x:c r="F33" s="24" t="n">
        <x:f>$B$13+39</x:f>
        <x:v>46696</x:v>
      </x:c>
      <x:c r="G33" s="27" t="n">
        <x:f>$B$13+40</x:f>
        <x:v>46697</x:v>
      </x:c>
      <x:c r="H33" s="27" t="n">
        <x:f>$B$13+41</x:f>
        <x:v>46698</x:v>
      </x:c>
      <x:c r="I33" s="3"/>
    </x:row>
    <x:row r="34" ht="25" customHeight="1">
      <x:c r="A34" s="3"/>
      <x:c r="B34" s="15" t="str">
        <x:f>IF(IF($G$6="All",COUNTIFS(Projects!$J$10:$J$59,B33,Projects!$H$10:$H$59,"&lt;&gt;Cancelled",Projects!$M$10:$M$59,"&lt;&gt;Check inputs"),COUNTIFS(Projects!$J$10:$J$59,B33,Projects!$H$10:$H$59,"&lt;&gt;Cancelled",Projects!$M$10:$M$59,"&lt;&gt;Check inputs",Projects!$B$10:$B$59,$G$6))=0,"","Starts: "&amp;IF($G$6="All",COUNTIFS(Projects!$J$10:$J$59,B33,Projects!$H$10:$H$59,"&lt;&gt;Cancelled",Projects!$M$10:$M$59,"&lt;&gt;Check inputs"),COUNTIFS(Projects!$J$10:$J$59,B33,Projects!$H$10:$H$59,"&lt;&gt;Cancelled",Projects!$M$10:$M$59,"&lt;&gt;Check inputs",Projects!$B$10:$B$59,$G$6)))</x:f>
      </x:c>
      <x:c r="C34" s="15" t="str">
        <x:f>IF(IF($G$6="All",COUNTIFS(Projects!$J$10:$J$59,C33,Projects!$H$10:$H$59,"&lt;&gt;Cancelled",Projects!$M$10:$M$59,"&lt;&gt;Check inputs"),COUNTIFS(Projects!$J$10:$J$59,C33,Projects!$H$10:$H$59,"&lt;&gt;Cancelled",Projects!$M$10:$M$59,"&lt;&gt;Check inputs",Projects!$B$10:$B$59,$G$6))=0,"","Starts: "&amp;IF($G$6="All",COUNTIFS(Projects!$J$10:$J$59,C33,Projects!$H$10:$H$59,"&lt;&gt;Cancelled",Projects!$M$10:$M$59,"&lt;&gt;Check inputs"),COUNTIFS(Projects!$J$10:$J$59,C33,Projects!$H$10:$H$59,"&lt;&gt;Cancelled",Projects!$M$10:$M$59,"&lt;&gt;Check inputs",Projects!$B$10:$B$59,$G$6)))</x:f>
        <x:v>Starts: 1</x:v>
      </x:c>
      <x:c r="D34" s="15" t="str">
        <x:f>IF(IF($G$6="All",COUNTIFS(Projects!$J$10:$J$59,D33,Projects!$H$10:$H$59,"&lt;&gt;Cancelled",Projects!$M$10:$M$59,"&lt;&gt;Check inputs"),COUNTIFS(Projects!$J$10:$J$59,D33,Projects!$H$10:$H$59,"&lt;&gt;Cancelled",Projects!$M$10:$M$59,"&lt;&gt;Check inputs",Projects!$B$10:$B$59,$G$6))=0,"","Starts: "&amp;IF($G$6="All",COUNTIFS(Projects!$J$10:$J$59,D33,Projects!$H$10:$H$59,"&lt;&gt;Cancelled",Projects!$M$10:$M$59,"&lt;&gt;Check inputs"),COUNTIFS(Projects!$J$10:$J$59,D33,Projects!$H$10:$H$59,"&lt;&gt;Cancelled",Projects!$M$10:$M$59,"&lt;&gt;Check inputs",Projects!$B$10:$B$59,$G$6)))</x:f>
      </x:c>
      <x:c r="E34" s="15" t="str">
        <x:f>IF(IF($G$6="All",COUNTIFS(Projects!$J$10:$J$59,E33,Projects!$H$10:$H$59,"&lt;&gt;Cancelled",Projects!$M$10:$M$59,"&lt;&gt;Check inputs"),COUNTIFS(Projects!$J$10:$J$59,E33,Projects!$H$10:$H$59,"&lt;&gt;Cancelled",Projects!$M$10:$M$59,"&lt;&gt;Check inputs",Projects!$B$10:$B$59,$G$6))=0,"","Starts: "&amp;IF($G$6="All",COUNTIFS(Projects!$J$10:$J$59,E33,Projects!$H$10:$H$59,"&lt;&gt;Cancelled",Projects!$M$10:$M$59,"&lt;&gt;Check inputs"),COUNTIFS(Projects!$J$10:$J$59,E33,Projects!$H$10:$H$59,"&lt;&gt;Cancelled",Projects!$M$10:$M$59,"&lt;&gt;Check inputs",Projects!$B$10:$B$59,$G$6)))</x:f>
      </x:c>
      <x:c r="F34" s="15" t="str">
        <x:f>IF(IF($G$6="All",COUNTIFS(Projects!$J$10:$J$59,F33,Projects!$H$10:$H$59,"&lt;&gt;Cancelled",Projects!$M$10:$M$59,"&lt;&gt;Check inputs"),COUNTIFS(Projects!$J$10:$J$59,F33,Projects!$H$10:$H$59,"&lt;&gt;Cancelled",Projects!$M$10:$M$59,"&lt;&gt;Check inputs",Projects!$B$10:$B$59,$G$6))=0,"","Starts: "&amp;IF($G$6="All",COUNTIFS(Projects!$J$10:$J$59,F33,Projects!$H$10:$H$59,"&lt;&gt;Cancelled",Projects!$M$10:$M$59,"&lt;&gt;Check inputs"),COUNTIFS(Projects!$J$10:$J$59,F33,Projects!$H$10:$H$59,"&lt;&gt;Cancelled",Projects!$M$10:$M$59,"&lt;&gt;Check inputs",Projects!$B$10:$B$59,$G$6)))</x:f>
      </x:c>
      <x:c r="G34" s="15" t="str">
        <x:f>IF(IF($G$6="All",COUNTIFS(Projects!$J$10:$J$59,G33,Projects!$H$10:$H$59,"&lt;&gt;Cancelled",Projects!$M$10:$M$59,"&lt;&gt;Check inputs"),COUNTIFS(Projects!$J$10:$J$59,G33,Projects!$H$10:$H$59,"&lt;&gt;Cancelled",Projects!$M$10:$M$59,"&lt;&gt;Check inputs",Projects!$B$10:$B$59,$G$6))=0,"","Starts: "&amp;IF($G$6="All",COUNTIFS(Projects!$J$10:$J$59,G33,Projects!$H$10:$H$59,"&lt;&gt;Cancelled",Projects!$M$10:$M$59,"&lt;&gt;Check inputs"),COUNTIFS(Projects!$J$10:$J$59,G33,Projects!$H$10:$H$59,"&lt;&gt;Cancelled",Projects!$M$10:$M$59,"&lt;&gt;Check inputs",Projects!$B$10:$B$59,$G$6)))</x:f>
      </x:c>
      <x:c r="H34" s="15" t="str">
        <x:f>IF(IF($G$6="All",COUNTIFS(Projects!$J$10:$J$59,H33,Projects!$H$10:$H$59,"&lt;&gt;Cancelled",Projects!$M$10:$M$59,"&lt;&gt;Check inputs"),COUNTIFS(Projects!$J$10:$J$59,H33,Projects!$H$10:$H$59,"&lt;&gt;Cancelled",Projects!$M$10:$M$59,"&lt;&gt;Check inputs",Projects!$B$10:$B$59,$G$6))=0,"","Starts: "&amp;IF($G$6="All",COUNTIFS(Projects!$J$10:$J$59,H33,Projects!$H$10:$H$59,"&lt;&gt;Cancelled",Projects!$M$10:$M$59,"&lt;&gt;Check inputs"),COUNTIFS(Projects!$J$10:$J$59,H33,Projects!$H$10:$H$59,"&lt;&gt;Cancelled",Projects!$M$10:$M$59,"&lt;&gt;Check inputs",Projects!$B$10:$B$59,$G$6)))</x:f>
      </x:c>
      <x:c r="I34" s="3"/>
    </x:row>
    <x:row r="35" ht="25" customHeight="1">
      <x:c r="A35" s="3"/>
      <x:c r="B35" s="15" t="str">
        <x:f>IF(IF($G$6="All",COUNTIFS(Projects!$K$10:$K$59,B33,Projects!$H$10:$H$59,"&lt;&gt;Cancelled",Projects!$M$10:$M$59,"&lt;&gt;Check inputs"),COUNTIFS(Projects!$K$10:$K$59,B33,Projects!$H$10:$H$59,"&lt;&gt;Cancelled",Projects!$M$10:$M$59,"&lt;&gt;Check inputs",Projects!$B$10:$B$59,$G$6))=0,"","Finishes: "&amp;IF($G$6="All",COUNTIFS(Projects!$K$10:$K$59,B33,Projects!$H$10:$H$59,"&lt;&gt;Cancelled",Projects!$M$10:$M$59,"&lt;&gt;Check inputs"),COUNTIFS(Projects!$K$10:$K$59,B33,Projects!$H$10:$H$59,"&lt;&gt;Cancelled",Projects!$M$10:$M$59,"&lt;&gt;Check inputs",Projects!$B$10:$B$59,$G$6)))</x:f>
      </x:c>
      <x:c r="C35" s="15" t="str">
        <x:f>IF(IF($G$6="All",COUNTIFS(Projects!$K$10:$K$59,C33,Projects!$H$10:$H$59,"&lt;&gt;Cancelled",Projects!$M$10:$M$59,"&lt;&gt;Check inputs"),COUNTIFS(Projects!$K$10:$K$59,C33,Projects!$H$10:$H$59,"&lt;&gt;Cancelled",Projects!$M$10:$M$59,"&lt;&gt;Check inputs",Projects!$B$10:$B$59,$G$6))=0,"","Finishes: "&amp;IF($G$6="All",COUNTIFS(Projects!$K$10:$K$59,C33,Projects!$H$10:$H$59,"&lt;&gt;Cancelled",Projects!$M$10:$M$59,"&lt;&gt;Check inputs"),COUNTIFS(Projects!$K$10:$K$59,C33,Projects!$H$10:$H$59,"&lt;&gt;Cancelled",Projects!$M$10:$M$59,"&lt;&gt;Check inputs",Projects!$B$10:$B$59,$G$6)))</x:f>
      </x:c>
      <x:c r="D35" s="15" t="str">
        <x:f>IF(IF($G$6="All",COUNTIFS(Projects!$K$10:$K$59,D33,Projects!$H$10:$H$59,"&lt;&gt;Cancelled",Projects!$M$10:$M$59,"&lt;&gt;Check inputs"),COUNTIFS(Projects!$K$10:$K$59,D33,Projects!$H$10:$H$59,"&lt;&gt;Cancelled",Projects!$M$10:$M$59,"&lt;&gt;Check inputs",Projects!$B$10:$B$59,$G$6))=0,"","Finishes: "&amp;IF($G$6="All",COUNTIFS(Projects!$K$10:$K$59,D33,Projects!$H$10:$H$59,"&lt;&gt;Cancelled",Projects!$M$10:$M$59,"&lt;&gt;Check inputs"),COUNTIFS(Projects!$K$10:$K$59,D33,Projects!$H$10:$H$59,"&lt;&gt;Cancelled",Projects!$M$10:$M$59,"&lt;&gt;Check inputs",Projects!$B$10:$B$59,$G$6)))</x:f>
      </x:c>
      <x:c r="E35" s="15" t="str">
        <x:f>IF(IF($G$6="All",COUNTIFS(Projects!$K$10:$K$59,E33,Projects!$H$10:$H$59,"&lt;&gt;Cancelled",Projects!$M$10:$M$59,"&lt;&gt;Check inputs"),COUNTIFS(Projects!$K$10:$K$59,E33,Projects!$H$10:$H$59,"&lt;&gt;Cancelled",Projects!$M$10:$M$59,"&lt;&gt;Check inputs",Projects!$B$10:$B$59,$G$6))=0,"","Finishes: "&amp;IF($G$6="All",COUNTIFS(Projects!$K$10:$K$59,E33,Projects!$H$10:$H$59,"&lt;&gt;Cancelled",Projects!$M$10:$M$59,"&lt;&gt;Check inputs"),COUNTIFS(Projects!$K$10:$K$59,E33,Projects!$H$10:$H$59,"&lt;&gt;Cancelled",Projects!$M$10:$M$59,"&lt;&gt;Check inputs",Projects!$B$10:$B$59,$G$6)))</x:f>
      </x:c>
      <x:c r="F35" s="15" t="str">
        <x:f>IF(IF($G$6="All",COUNTIFS(Projects!$K$10:$K$59,F33,Projects!$H$10:$H$59,"&lt;&gt;Cancelled",Projects!$M$10:$M$59,"&lt;&gt;Check inputs"),COUNTIFS(Projects!$K$10:$K$59,F33,Projects!$H$10:$H$59,"&lt;&gt;Cancelled",Projects!$M$10:$M$59,"&lt;&gt;Check inputs",Projects!$B$10:$B$59,$G$6))=0,"","Finishes: "&amp;IF($G$6="All",COUNTIFS(Projects!$K$10:$K$59,F33,Projects!$H$10:$H$59,"&lt;&gt;Cancelled",Projects!$M$10:$M$59,"&lt;&gt;Check inputs"),COUNTIFS(Projects!$K$10:$K$59,F33,Projects!$H$10:$H$59,"&lt;&gt;Cancelled",Projects!$M$10:$M$59,"&lt;&gt;Check inputs",Projects!$B$10:$B$59,$G$6)))</x:f>
      </x:c>
      <x:c r="G35" s="15" t="str">
        <x:f>IF(IF($G$6="All",COUNTIFS(Projects!$K$10:$K$59,G33,Projects!$H$10:$H$59,"&lt;&gt;Cancelled",Projects!$M$10:$M$59,"&lt;&gt;Check inputs"),COUNTIFS(Projects!$K$10:$K$59,G33,Projects!$H$10:$H$59,"&lt;&gt;Cancelled",Projects!$M$10:$M$59,"&lt;&gt;Check inputs",Projects!$B$10:$B$59,$G$6))=0,"","Finishes: "&amp;IF($G$6="All",COUNTIFS(Projects!$K$10:$K$59,G33,Projects!$H$10:$H$59,"&lt;&gt;Cancelled",Projects!$M$10:$M$59,"&lt;&gt;Check inputs"),COUNTIFS(Projects!$K$10:$K$59,G33,Projects!$H$10:$H$59,"&lt;&gt;Cancelled",Projects!$M$10:$M$59,"&lt;&gt;Check inputs",Projects!$B$10:$B$59,$G$6)))</x:f>
      </x:c>
      <x:c r="H35" s="15" t="str">
        <x:f>IF(IF($G$6="All",COUNTIFS(Projects!$K$10:$K$59,H33,Projects!$H$10:$H$59,"&lt;&gt;Cancelled",Projects!$M$10:$M$59,"&lt;&gt;Check inputs"),COUNTIFS(Projects!$K$10:$K$59,H33,Projects!$H$10:$H$59,"&lt;&gt;Cancelled",Projects!$M$10:$M$59,"&lt;&gt;Check inputs",Projects!$B$10:$B$59,$G$6))=0,"","Finishes: "&amp;IF($G$6="All",COUNTIFS(Projects!$K$10:$K$59,H33,Projects!$H$10:$H$59,"&lt;&gt;Cancelled",Projects!$M$10:$M$59,"&lt;&gt;Check inputs"),COUNTIFS(Projects!$K$10:$K$59,H33,Projects!$H$10:$H$59,"&lt;&gt;Cancelled",Projects!$M$10:$M$59,"&lt;&gt;Check inputs",Projects!$B$10:$B$59,$G$6)))</x:f>
      </x:c>
      <x:c r="I35" s="3"/>
    </x:row>
    <x:row r="36" ht="25" customHeight="1">
      <x:c r="A36" s="3"/>
      <x:c r="B36" s="15" t="str">
        <x:f>IF(IF($G$6="All",COUNTIFS(Milestones!$H$10:$H$209,B33,Milestones!$O$10:$O$209,1),COUNTIFS(Milestones!$H$10:$H$209,B33,Milestones!$O$10:$O$209,1,Milestones!$C$10:$C$209,$G$6))=0,"","Milestones: "&amp;IF($G$6="All",COUNTIFS(Milestones!$H$10:$H$209,B33,Milestones!$O$10:$O$209,1),COUNTIFS(Milestones!$H$10:$H$209,B33,Milestones!$O$10:$O$209,1,Milestones!$C$10:$C$209,$G$6)))</x:f>
      </x:c>
      <x:c r="C36" s="15" t="str">
        <x:f>IF(IF($G$6="All",COUNTIFS(Milestones!$H$10:$H$209,C33,Milestones!$O$10:$O$209,1),COUNTIFS(Milestones!$H$10:$H$209,C33,Milestones!$O$10:$O$209,1,Milestones!$C$10:$C$209,$G$6))=0,"","Milestones: "&amp;IF($G$6="All",COUNTIFS(Milestones!$H$10:$H$209,C33,Milestones!$O$10:$O$209,1),COUNTIFS(Milestones!$H$10:$H$209,C33,Milestones!$O$10:$O$209,1,Milestones!$C$10:$C$209,$G$6)))</x:f>
      </x:c>
      <x:c r="D36" s="15" t="str">
        <x:f>IF(IF($G$6="All",COUNTIFS(Milestones!$H$10:$H$209,D33,Milestones!$O$10:$O$209,1),COUNTIFS(Milestones!$H$10:$H$209,D33,Milestones!$O$10:$O$209,1,Milestones!$C$10:$C$209,$G$6))=0,"","Milestones: "&amp;IF($G$6="All",COUNTIFS(Milestones!$H$10:$H$209,D33,Milestones!$O$10:$O$209,1),COUNTIFS(Milestones!$H$10:$H$209,D33,Milestones!$O$10:$O$209,1,Milestones!$C$10:$C$209,$G$6)))</x:f>
      </x:c>
      <x:c r="E36" s="15" t="str">
        <x:f>IF(IF($G$6="All",COUNTIFS(Milestones!$H$10:$H$209,E33,Milestones!$O$10:$O$209,1),COUNTIFS(Milestones!$H$10:$H$209,E33,Milestones!$O$10:$O$209,1,Milestones!$C$10:$C$209,$G$6))=0,"","Milestones: "&amp;IF($G$6="All",COUNTIFS(Milestones!$H$10:$H$209,E33,Milestones!$O$10:$O$209,1),COUNTIFS(Milestones!$H$10:$H$209,E33,Milestones!$O$10:$O$209,1,Milestones!$C$10:$C$209,$G$6)))</x:f>
      </x:c>
      <x:c r="F36" s="15" t="str">
        <x:f>IF(IF($G$6="All",COUNTIFS(Milestones!$H$10:$H$209,F33,Milestones!$O$10:$O$209,1),COUNTIFS(Milestones!$H$10:$H$209,F33,Milestones!$O$10:$O$209,1,Milestones!$C$10:$C$209,$G$6))=0,"","Milestones: "&amp;IF($G$6="All",COUNTIFS(Milestones!$H$10:$H$209,F33,Milestones!$O$10:$O$209,1),COUNTIFS(Milestones!$H$10:$H$209,F33,Milestones!$O$10:$O$209,1,Milestones!$C$10:$C$209,$G$6)))</x:f>
      </x:c>
      <x:c r="G36" s="15" t="str">
        <x:f>IF(IF($G$6="All",COUNTIFS(Milestones!$H$10:$H$209,G33,Milestones!$O$10:$O$209,1),COUNTIFS(Milestones!$H$10:$H$209,G33,Milestones!$O$10:$O$209,1,Milestones!$C$10:$C$209,$G$6))=0,"","Milestones: "&amp;IF($G$6="All",COUNTIFS(Milestones!$H$10:$H$209,G33,Milestones!$O$10:$O$209,1),COUNTIFS(Milestones!$H$10:$H$209,G33,Milestones!$O$10:$O$209,1,Milestones!$C$10:$C$209,$G$6)))</x:f>
      </x:c>
      <x:c r="H36" s="15" t="str">
        <x:f>IF(IF($G$6="All",COUNTIFS(Milestones!$H$10:$H$209,H33,Milestones!$O$10:$O$209,1),COUNTIFS(Milestones!$H$10:$H$209,H33,Milestones!$O$10:$O$209,1,Milestones!$C$10:$C$209,$G$6))=0,"","Milestones: "&amp;IF($G$6="All",COUNTIFS(Milestones!$H$10:$H$209,H33,Milestones!$O$10:$O$209,1),COUNTIFS(Milestones!$H$10:$H$209,H33,Milestones!$O$10:$O$209,1,Milestones!$C$10:$C$209,$G$6)))</x:f>
      </x:c>
      <x:c r="I36" s="3"/>
    </x:row>
    <x:row r="37" ht="25" customHeight="1">
      <x:c r="A37" s="3"/>
      <x:c r="B37" s="3"/>
      <x:c r="C37" s="3"/>
      <x:c r="D37" s="3"/>
      <x:c r="E37" s="3"/>
      <x:c r="F37" s="3"/>
      <x:c r="G37" s="3"/>
      <x:c r="H37" s="3"/>
      <x:c r="I37" s="3"/>
    </x:row>
    <x:row r="38" ht="28" customHeight="1">
      <x:c r="A38" s="3"/>
      <x:c r="B38" s="7" t="str">
        <x:v>Counts show current planned dates, including completed items. Cancelled items and invalid entries are excluded.</x:v>
      </x:c>
      <x:c r="C38" s="7"/>
      <x:c r="D38" s="7"/>
      <x:c r="E38" s="7"/>
      <x:c r="F38" s="7"/>
      <x:c r="G38" s="7"/>
      <x:c r="H38" s="7"/>
      <x:c r="I38" s="3"/>
    </x:row>
    <x:row r="39" ht="28" customHeight="1">
      <x:c r="A39" s="3"/>
      <x:c r="B39" s="7" t="str">
        <x:v>Use the Roadmap for project overlap, and filter Projects or Milestones for names, owners and details.</x:v>
      </x:c>
      <x:c r="C39" s="7"/>
      <x:c r="D39" s="7"/>
      <x:c r="E39" s="7"/>
      <x:c r="F39" s="7"/>
      <x:c r="G39" s="7"/>
      <x:c r="H39" s="7"/>
      <x:c r="I39" s="3"/>
    </x:row>
    <x:row r="40" ht="28" customHeight="1">
      <x:c r="A40" s="3"/>
      <x:c r="B40" s="7" t="str">
        <x:v>Review date controls overdue flags. It does not restore historical statuses. Enter =TODAY() for a rolling date.</x:v>
      </x:c>
      <x:c r="C40" s="7"/>
      <x:c r="D40" s="7"/>
      <x:c r="E40" s="7"/>
      <x:c r="F40" s="7"/>
      <x:c r="G40" s="7"/>
      <x:c r="H40" s="7"/>
      <x:c r="I40" s="3"/>
    </x:row>
    <x:row r="41" ht="28" customHeight="1">
      <x:c r="A41" s="3"/>
      <x:c r="B41" s="7" t="str">
        <x:v>Roadmap shows the full portfolio for the viewing year. The Project ID filter applies only to this Calendar.</x:v>
      </x:c>
      <x:c r="C41" s="7"/>
      <x:c r="D41" s="7"/>
      <x:c r="E41" s="7"/>
      <x:c r="F41" s="7"/>
      <x:c r="G41" s="7"/>
      <x:c r="H41" s="7"/>
      <x:c r="I41" s="3"/>
    </x:row>
    <x:row r="42" ht="25" customHeight="1">
      <x:c r="A42" s="3"/>
      <x:c r="B42" s="3"/>
      <x:c r="C42" s="3"/>
      <x:c r="D42" s="3"/>
      <x:c r="E42" s="3"/>
      <x:c r="F42" s="3"/>
      <x:c r="G42" s="3"/>
      <x:c r="H42" s="3"/>
      <x:c r="I42" s="3"/>
    </x:row>
    <x:row r="43" ht="25" customHeight="1">
      <x:c r="A43" s="3"/>
      <x:c r="B43" s="3"/>
      <x:c r="C43" s="3"/>
      <x:c r="D43" s="3"/>
      <x:c r="E43" s="3"/>
      <x:c r="F43" s="3"/>
      <x:c r="G43" s="3"/>
      <x:c r="H43" s="3"/>
      <x:c r="I43" s="3"/>
    </x:row>
    <x:row r="44" ht="25" customHeight="1">
      <x:c r="A44" s="3"/>
      <x:c r="B44" s="3"/>
      <x:c r="C44" s="3"/>
      <x:c r="D44" s="3"/>
      <x:c r="E44" s="3"/>
      <x:c r="F44" s="3"/>
      <x:c r="G44" s="3"/>
      <x:c r="H44" s="3"/>
      <x:c r="I44" s="3"/>
    </x:row>
    <x:row r="45" ht="25" customHeight="1">
      <x:c r="A45" s="3"/>
      <x:c r="B45" s="3"/>
      <x:c r="C45" s="3"/>
      <x:c r="D45" s="3"/>
      <x:c r="E45" s="3"/>
      <x:c r="F45" s="3"/>
      <x:c r="G45" s="3"/>
      <x:c r="H45" s="3"/>
      <x:c r="I45" s="3"/>
    </x:row>
    <x:row r="46" ht="25" customHeight="1">
      <x:c r="A46" s="3"/>
      <x:c r="B46" s="3"/>
      <x:c r="C46" s="3"/>
      <x:c r="D46" s="3"/>
      <x:c r="E46" s="3"/>
      <x:c r="F46" s="3"/>
      <x:c r="G46" s="3"/>
      <x:c r="H46" s="3"/>
      <x:c r="I46" s="3"/>
    </x:row>
    <x:row r="47" ht="25" customHeight="1">
      <x:c r="A47" s="3"/>
      <x:c r="B47" s="3"/>
      <x:c r="C47" s="3"/>
      <x:c r="D47" s="3"/>
      <x:c r="E47" s="3"/>
      <x:c r="F47" s="3"/>
      <x:c r="G47" s="3"/>
      <x:c r="H47" s="3"/>
      <x:c r="I47" s="3"/>
    </x:row>
    <x:row r="48" ht="25" customHeight="1">
      <x:c r="A48" s="3"/>
      <x:c r="B48" s="3"/>
      <x:c r="C48" s="3"/>
      <x:c r="D48" s="3"/>
      <x:c r="E48" s="3"/>
      <x:c r="F48" s="3"/>
      <x:c r="G48" s="3"/>
      <x:c r="H48" s="3"/>
      <x:c r="I48" s="3"/>
    </x:row>
  </x:sheetData>
  <x:mergeCells>
    <x:mergeCell ref="B2:H2"/>
    <x:mergeCell ref="B3:H3"/>
    <x:mergeCell ref="C5:E5"/>
    <x:mergeCell ref="B8:C8"/>
    <x:mergeCell ref="E8:G8"/>
    <x:mergeCell ref="B9:C9"/>
    <x:mergeCell ref="E9:G9"/>
    <x:mergeCell ref="B11:H11"/>
    <x:mergeCell ref="B38:H38"/>
    <x:mergeCell ref="B39:H39"/>
    <x:mergeCell ref="B40:H40"/>
    <x:mergeCell ref="B41:H41"/>
  </x:mergeCells>
  <x:conditionalFormatting sqref="B16:B16">
    <x:cfRule type="expression" dxfId="0" priority="1">
      <x:formula>B16&lt;&gt;""</x:formula>
    </x:cfRule>
  </x:conditionalFormatting>
  <x:conditionalFormatting sqref="B13:B13">
    <x:cfRule type="expression" dxfId="1" priority="2">
      <x:formula>MONTH(B13)&lt;&gt;$C$6</x:formula>
    </x:cfRule>
  </x:conditionalFormatting>
  <x:conditionalFormatting sqref="C16:C16">
    <x:cfRule type="expression" dxfId="2" priority="3">
      <x:formula>C16&lt;&gt;""</x:formula>
    </x:cfRule>
  </x:conditionalFormatting>
  <x:conditionalFormatting sqref="C13:C13">
    <x:cfRule type="expression" dxfId="3" priority="4">
      <x:formula>MONTH(C13)&lt;&gt;$C$6</x:formula>
    </x:cfRule>
  </x:conditionalFormatting>
  <x:conditionalFormatting sqref="D16:D16">
    <x:cfRule type="expression" dxfId="4" priority="5">
      <x:formula>D16&lt;&gt;""</x:formula>
    </x:cfRule>
  </x:conditionalFormatting>
  <x:conditionalFormatting sqref="D13:D13">
    <x:cfRule type="expression" dxfId="5" priority="6">
      <x:formula>MONTH(D13)&lt;&gt;$C$6</x:formula>
    </x:cfRule>
  </x:conditionalFormatting>
  <x:conditionalFormatting sqref="E16:E16">
    <x:cfRule type="expression" dxfId="6" priority="7">
      <x:formula>E16&lt;&gt;""</x:formula>
    </x:cfRule>
  </x:conditionalFormatting>
  <x:conditionalFormatting sqref="E13:E13">
    <x:cfRule type="expression" dxfId="7" priority="8">
      <x:formula>MONTH(E13)&lt;&gt;$C$6</x:formula>
    </x:cfRule>
  </x:conditionalFormatting>
  <x:conditionalFormatting sqref="F16:F16">
    <x:cfRule type="expression" dxfId="8" priority="9">
      <x:formula>F16&lt;&gt;""</x:formula>
    </x:cfRule>
  </x:conditionalFormatting>
  <x:conditionalFormatting sqref="F13:F13">
    <x:cfRule type="expression" dxfId="9" priority="10">
      <x:formula>MONTH(F13)&lt;&gt;$C$6</x:formula>
    </x:cfRule>
  </x:conditionalFormatting>
  <x:conditionalFormatting sqref="G16:G16">
    <x:cfRule type="expression" dxfId="10" priority="11">
      <x:formula>G16&lt;&gt;""</x:formula>
    </x:cfRule>
  </x:conditionalFormatting>
  <x:conditionalFormatting sqref="G13:G13">
    <x:cfRule type="expression" dxfId="11" priority="12">
      <x:formula>MONTH(G13)&lt;&gt;$C$6</x:formula>
    </x:cfRule>
  </x:conditionalFormatting>
  <x:conditionalFormatting sqref="H16:H16">
    <x:cfRule type="expression" dxfId="12" priority="13">
      <x:formula>H16&lt;&gt;""</x:formula>
    </x:cfRule>
  </x:conditionalFormatting>
  <x:conditionalFormatting sqref="H13:H13">
    <x:cfRule type="expression" dxfId="13" priority="14">
      <x:formula>MONTH(H13)&lt;&gt;$C$6</x:formula>
    </x:cfRule>
  </x:conditionalFormatting>
  <x:conditionalFormatting sqref="B20:B20">
    <x:cfRule type="expression" dxfId="14" priority="15">
      <x:formula>B20&lt;&gt;""</x:formula>
    </x:cfRule>
  </x:conditionalFormatting>
  <x:conditionalFormatting sqref="B17:B17">
    <x:cfRule type="expression" dxfId="15" priority="16">
      <x:formula>MONTH(B17)&lt;&gt;$C$6</x:formula>
    </x:cfRule>
  </x:conditionalFormatting>
  <x:conditionalFormatting sqref="C20:C20">
    <x:cfRule type="expression" dxfId="16" priority="17">
      <x:formula>C20&lt;&gt;""</x:formula>
    </x:cfRule>
  </x:conditionalFormatting>
  <x:conditionalFormatting sqref="C17:C17">
    <x:cfRule type="expression" dxfId="17" priority="18">
      <x:formula>MONTH(C17)&lt;&gt;$C$6</x:formula>
    </x:cfRule>
  </x:conditionalFormatting>
  <x:conditionalFormatting sqref="D20:D20">
    <x:cfRule type="expression" dxfId="18" priority="19">
      <x:formula>D20&lt;&gt;""</x:formula>
    </x:cfRule>
  </x:conditionalFormatting>
  <x:conditionalFormatting sqref="D17:D17">
    <x:cfRule type="expression" dxfId="19" priority="20">
      <x:formula>MONTH(D17)&lt;&gt;$C$6</x:formula>
    </x:cfRule>
  </x:conditionalFormatting>
  <x:conditionalFormatting sqref="E20:E20">
    <x:cfRule type="expression" dxfId="20" priority="21">
      <x:formula>E20&lt;&gt;""</x:formula>
    </x:cfRule>
  </x:conditionalFormatting>
  <x:conditionalFormatting sqref="E17:E17">
    <x:cfRule type="expression" dxfId="21" priority="22">
      <x:formula>MONTH(E17)&lt;&gt;$C$6</x:formula>
    </x:cfRule>
  </x:conditionalFormatting>
  <x:conditionalFormatting sqref="F20:F20">
    <x:cfRule type="expression" dxfId="22" priority="23">
      <x:formula>F20&lt;&gt;""</x:formula>
    </x:cfRule>
  </x:conditionalFormatting>
  <x:conditionalFormatting sqref="F17:F17">
    <x:cfRule type="expression" dxfId="23" priority="24">
      <x:formula>MONTH(F17)&lt;&gt;$C$6</x:formula>
    </x:cfRule>
  </x:conditionalFormatting>
  <x:conditionalFormatting sqref="G20:G20">
    <x:cfRule type="expression" dxfId="24" priority="25">
      <x:formula>G20&lt;&gt;""</x:formula>
    </x:cfRule>
  </x:conditionalFormatting>
  <x:conditionalFormatting sqref="G17:G17">
    <x:cfRule type="expression" dxfId="25" priority="26">
      <x:formula>MONTH(G17)&lt;&gt;$C$6</x:formula>
    </x:cfRule>
  </x:conditionalFormatting>
  <x:conditionalFormatting sqref="H20:H20">
    <x:cfRule type="expression" dxfId="26" priority="27">
      <x:formula>H20&lt;&gt;""</x:formula>
    </x:cfRule>
  </x:conditionalFormatting>
  <x:conditionalFormatting sqref="H17:H17">
    <x:cfRule type="expression" dxfId="27" priority="28">
      <x:formula>MONTH(H17)&lt;&gt;$C$6</x:formula>
    </x:cfRule>
  </x:conditionalFormatting>
  <x:conditionalFormatting sqref="B24:B24">
    <x:cfRule type="expression" dxfId="28" priority="29">
      <x:formula>B24&lt;&gt;""</x:formula>
    </x:cfRule>
  </x:conditionalFormatting>
  <x:conditionalFormatting sqref="B21:B21">
    <x:cfRule type="expression" dxfId="29" priority="30">
      <x:formula>MONTH(B21)&lt;&gt;$C$6</x:formula>
    </x:cfRule>
  </x:conditionalFormatting>
  <x:conditionalFormatting sqref="C24:C24">
    <x:cfRule type="expression" dxfId="30" priority="31">
      <x:formula>C24&lt;&gt;""</x:formula>
    </x:cfRule>
  </x:conditionalFormatting>
  <x:conditionalFormatting sqref="C21:C21">
    <x:cfRule type="expression" dxfId="31" priority="32">
      <x:formula>MONTH(C21)&lt;&gt;$C$6</x:formula>
    </x:cfRule>
  </x:conditionalFormatting>
  <x:conditionalFormatting sqref="D24:D24">
    <x:cfRule type="expression" dxfId="32" priority="33">
      <x:formula>D24&lt;&gt;""</x:formula>
    </x:cfRule>
  </x:conditionalFormatting>
  <x:conditionalFormatting sqref="D21:D21">
    <x:cfRule type="expression" dxfId="33" priority="34">
      <x:formula>MONTH(D21)&lt;&gt;$C$6</x:formula>
    </x:cfRule>
  </x:conditionalFormatting>
  <x:conditionalFormatting sqref="E24:E24">
    <x:cfRule type="expression" dxfId="34" priority="35">
      <x:formula>E24&lt;&gt;""</x:formula>
    </x:cfRule>
  </x:conditionalFormatting>
  <x:conditionalFormatting sqref="E21:E21">
    <x:cfRule type="expression" dxfId="35" priority="36">
      <x:formula>MONTH(E21)&lt;&gt;$C$6</x:formula>
    </x:cfRule>
  </x:conditionalFormatting>
  <x:conditionalFormatting sqref="F24:F24">
    <x:cfRule type="expression" dxfId="36" priority="37">
      <x:formula>F24&lt;&gt;""</x:formula>
    </x:cfRule>
  </x:conditionalFormatting>
  <x:conditionalFormatting sqref="F21:F21">
    <x:cfRule type="expression" dxfId="37" priority="38">
      <x:formula>MONTH(F21)&lt;&gt;$C$6</x:formula>
    </x:cfRule>
  </x:conditionalFormatting>
  <x:conditionalFormatting sqref="G24:G24">
    <x:cfRule type="expression" dxfId="38" priority="39">
      <x:formula>G24&lt;&gt;""</x:formula>
    </x:cfRule>
  </x:conditionalFormatting>
  <x:conditionalFormatting sqref="G21:G21">
    <x:cfRule type="expression" dxfId="39" priority="40">
      <x:formula>MONTH(G21)&lt;&gt;$C$6</x:formula>
    </x:cfRule>
  </x:conditionalFormatting>
  <x:conditionalFormatting sqref="H24:H24">
    <x:cfRule type="expression" dxfId="40" priority="41">
      <x:formula>H24&lt;&gt;""</x:formula>
    </x:cfRule>
  </x:conditionalFormatting>
  <x:conditionalFormatting sqref="H21:H21">
    <x:cfRule type="expression" dxfId="41" priority="42">
      <x:formula>MONTH(H21)&lt;&gt;$C$6</x:formula>
    </x:cfRule>
  </x:conditionalFormatting>
  <x:conditionalFormatting sqref="B28:B28">
    <x:cfRule type="expression" dxfId="42" priority="43">
      <x:formula>B28&lt;&gt;""</x:formula>
    </x:cfRule>
  </x:conditionalFormatting>
  <x:conditionalFormatting sqref="B25:B25">
    <x:cfRule type="expression" dxfId="43" priority="44">
      <x:formula>MONTH(B25)&lt;&gt;$C$6</x:formula>
    </x:cfRule>
  </x:conditionalFormatting>
  <x:conditionalFormatting sqref="C28:C28">
    <x:cfRule type="expression" dxfId="44" priority="45">
      <x:formula>C28&lt;&gt;""</x:formula>
    </x:cfRule>
  </x:conditionalFormatting>
  <x:conditionalFormatting sqref="C25:C25">
    <x:cfRule type="expression" dxfId="45" priority="46">
      <x:formula>MONTH(C25)&lt;&gt;$C$6</x:formula>
    </x:cfRule>
  </x:conditionalFormatting>
  <x:conditionalFormatting sqref="D28:D28">
    <x:cfRule type="expression" dxfId="46" priority="47">
      <x:formula>D28&lt;&gt;""</x:formula>
    </x:cfRule>
  </x:conditionalFormatting>
  <x:conditionalFormatting sqref="D25:D25">
    <x:cfRule type="expression" dxfId="47" priority="48">
      <x:formula>MONTH(D25)&lt;&gt;$C$6</x:formula>
    </x:cfRule>
  </x:conditionalFormatting>
  <x:conditionalFormatting sqref="E28:E28">
    <x:cfRule type="expression" dxfId="48" priority="49">
      <x:formula>E28&lt;&gt;""</x:formula>
    </x:cfRule>
  </x:conditionalFormatting>
  <x:conditionalFormatting sqref="E25:E25">
    <x:cfRule type="expression" dxfId="49" priority="50">
      <x:formula>MONTH(E25)&lt;&gt;$C$6</x:formula>
    </x:cfRule>
  </x:conditionalFormatting>
  <x:conditionalFormatting sqref="F28:F28">
    <x:cfRule type="expression" dxfId="50" priority="51">
      <x:formula>F28&lt;&gt;""</x:formula>
    </x:cfRule>
  </x:conditionalFormatting>
  <x:conditionalFormatting sqref="F25:F25">
    <x:cfRule type="expression" dxfId="51" priority="52">
      <x:formula>MONTH(F25)&lt;&gt;$C$6</x:formula>
    </x:cfRule>
  </x:conditionalFormatting>
  <x:conditionalFormatting sqref="G28:G28">
    <x:cfRule type="expression" dxfId="52" priority="53">
      <x:formula>G28&lt;&gt;""</x:formula>
    </x:cfRule>
  </x:conditionalFormatting>
  <x:conditionalFormatting sqref="G25:G25">
    <x:cfRule type="expression" dxfId="53" priority="54">
      <x:formula>MONTH(G25)&lt;&gt;$C$6</x:formula>
    </x:cfRule>
  </x:conditionalFormatting>
  <x:conditionalFormatting sqref="H28:H28">
    <x:cfRule type="expression" dxfId="54" priority="55">
      <x:formula>H28&lt;&gt;""</x:formula>
    </x:cfRule>
  </x:conditionalFormatting>
  <x:conditionalFormatting sqref="H25:H25">
    <x:cfRule type="expression" dxfId="55" priority="56">
      <x:formula>MONTH(H25)&lt;&gt;$C$6</x:formula>
    </x:cfRule>
  </x:conditionalFormatting>
  <x:conditionalFormatting sqref="B32:B32">
    <x:cfRule type="expression" dxfId="56" priority="57">
      <x:formula>B32&lt;&gt;""</x:formula>
    </x:cfRule>
  </x:conditionalFormatting>
  <x:conditionalFormatting sqref="B29:B29">
    <x:cfRule type="expression" dxfId="57" priority="58">
      <x:formula>MONTH(B29)&lt;&gt;$C$6</x:formula>
    </x:cfRule>
  </x:conditionalFormatting>
  <x:conditionalFormatting sqref="C32:C32">
    <x:cfRule type="expression" dxfId="58" priority="59">
      <x:formula>C32&lt;&gt;""</x:formula>
    </x:cfRule>
  </x:conditionalFormatting>
  <x:conditionalFormatting sqref="C29:C29">
    <x:cfRule type="expression" dxfId="59" priority="60">
      <x:formula>MONTH(C29)&lt;&gt;$C$6</x:formula>
    </x:cfRule>
  </x:conditionalFormatting>
  <x:conditionalFormatting sqref="D32:D32">
    <x:cfRule type="expression" dxfId="60" priority="61">
      <x:formula>D32&lt;&gt;""</x:formula>
    </x:cfRule>
  </x:conditionalFormatting>
  <x:conditionalFormatting sqref="D29:D29">
    <x:cfRule type="expression" dxfId="61" priority="62">
      <x:formula>MONTH(D29)&lt;&gt;$C$6</x:formula>
    </x:cfRule>
  </x:conditionalFormatting>
  <x:conditionalFormatting sqref="E32:E32">
    <x:cfRule type="expression" dxfId="62" priority="63">
      <x:formula>E32&lt;&gt;""</x:formula>
    </x:cfRule>
  </x:conditionalFormatting>
  <x:conditionalFormatting sqref="E29:E29">
    <x:cfRule type="expression" dxfId="63" priority="64">
      <x:formula>MONTH(E29)&lt;&gt;$C$6</x:formula>
    </x:cfRule>
  </x:conditionalFormatting>
  <x:conditionalFormatting sqref="F32:F32">
    <x:cfRule type="expression" dxfId="64" priority="65">
      <x:formula>F32&lt;&gt;""</x:formula>
    </x:cfRule>
  </x:conditionalFormatting>
  <x:conditionalFormatting sqref="F29:F29">
    <x:cfRule type="expression" dxfId="65" priority="66">
      <x:formula>MONTH(F29)&lt;&gt;$C$6</x:formula>
    </x:cfRule>
  </x:conditionalFormatting>
  <x:conditionalFormatting sqref="G32:G32">
    <x:cfRule type="expression" dxfId="66" priority="67">
      <x:formula>G32&lt;&gt;""</x:formula>
    </x:cfRule>
  </x:conditionalFormatting>
  <x:conditionalFormatting sqref="G29:G29">
    <x:cfRule type="expression" dxfId="67" priority="68">
      <x:formula>MONTH(G29)&lt;&gt;$C$6</x:formula>
    </x:cfRule>
  </x:conditionalFormatting>
  <x:conditionalFormatting sqref="H32:H32">
    <x:cfRule type="expression" dxfId="68" priority="69">
      <x:formula>H32&lt;&gt;""</x:formula>
    </x:cfRule>
  </x:conditionalFormatting>
  <x:conditionalFormatting sqref="H29:H29">
    <x:cfRule type="expression" dxfId="69" priority="70">
      <x:formula>MONTH(H29)&lt;&gt;$C$6</x:formula>
    </x:cfRule>
  </x:conditionalFormatting>
  <x:conditionalFormatting sqref="B36:B36">
    <x:cfRule type="expression" dxfId="70" priority="71">
      <x:formula>B36&lt;&gt;""</x:formula>
    </x:cfRule>
  </x:conditionalFormatting>
  <x:conditionalFormatting sqref="B33:B33">
    <x:cfRule type="expression" dxfId="71" priority="72">
      <x:formula>MONTH(B33)&lt;&gt;$C$6</x:formula>
    </x:cfRule>
  </x:conditionalFormatting>
  <x:conditionalFormatting sqref="C36:C36">
    <x:cfRule type="expression" dxfId="72" priority="73">
      <x:formula>C36&lt;&gt;""</x:formula>
    </x:cfRule>
  </x:conditionalFormatting>
  <x:conditionalFormatting sqref="C33:C33">
    <x:cfRule type="expression" dxfId="73" priority="74">
      <x:formula>MONTH(C33)&lt;&gt;$C$6</x:formula>
    </x:cfRule>
  </x:conditionalFormatting>
  <x:conditionalFormatting sqref="D36:D36">
    <x:cfRule type="expression" dxfId="74" priority="75">
      <x:formula>D36&lt;&gt;""</x:formula>
    </x:cfRule>
  </x:conditionalFormatting>
  <x:conditionalFormatting sqref="D33:D33">
    <x:cfRule type="expression" dxfId="75" priority="76">
      <x:formula>MONTH(D33)&lt;&gt;$C$6</x:formula>
    </x:cfRule>
  </x:conditionalFormatting>
  <x:conditionalFormatting sqref="E36:E36">
    <x:cfRule type="expression" dxfId="76" priority="77">
      <x:formula>E36&lt;&gt;""</x:formula>
    </x:cfRule>
  </x:conditionalFormatting>
  <x:conditionalFormatting sqref="E33:E33">
    <x:cfRule type="expression" dxfId="77" priority="78">
      <x:formula>MONTH(E33)&lt;&gt;$C$6</x:formula>
    </x:cfRule>
  </x:conditionalFormatting>
  <x:conditionalFormatting sqref="F36:F36">
    <x:cfRule type="expression" dxfId="78" priority="79">
      <x:formula>F36&lt;&gt;""</x:formula>
    </x:cfRule>
  </x:conditionalFormatting>
  <x:conditionalFormatting sqref="F33:F33">
    <x:cfRule type="expression" dxfId="79" priority="80">
      <x:formula>MONTH(F33)&lt;&gt;$C$6</x:formula>
    </x:cfRule>
  </x:conditionalFormatting>
  <x:conditionalFormatting sqref="G36:G36">
    <x:cfRule type="expression" dxfId="80" priority="81">
      <x:formula>G36&lt;&gt;""</x:formula>
    </x:cfRule>
  </x:conditionalFormatting>
  <x:conditionalFormatting sqref="G33:G33">
    <x:cfRule type="expression" dxfId="81" priority="82">
      <x:formula>MONTH(G33)&lt;&gt;$C$6</x:formula>
    </x:cfRule>
  </x:conditionalFormatting>
  <x:conditionalFormatting sqref="H36:H36">
    <x:cfRule type="expression" dxfId="82" priority="83">
      <x:formula>H36&lt;&gt;""</x:formula>
    </x:cfRule>
  </x:conditionalFormatting>
  <x:conditionalFormatting sqref="H33:H33">
    <x:cfRule type="expression" dxfId="83" priority="84">
      <x:formula>MONTH(H33)&lt;&gt;$C$6</x:formula>
    </x:cfRule>
  </x:conditionalFormatting>
  <x:dataValidations count="2">
    <x:dataValidation type="whole" operator="between" sqref="C6">
      <x:formula1>1</x:formula1>
      <x:formula2>12</x:formula2>
    </x:dataValidation>
    <x:dataValidation type="whole" operator="between" sqref="E6">
      <x:formula1>2000</x:formula1>
      <x:formula2>2100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3" hidden="0" customWidth="1"/>
    <x:col min="21" max="21" width="3" hidden="0" customWidth="1"/>
    <x:col min="2" max="2" width="15" hidden="0" customWidth="1"/>
    <x:col min="3" max="3" width="30" hidden="0" customWidth="1"/>
    <x:col min="4" max="4" width="23" hidden="0" customWidth="1"/>
    <x:col min="5" max="5" width="18" hidden="0" customWidth="1"/>
    <x:col min="6" max="6" width="20" hidden="0" customWidth="1"/>
    <x:col min="7" max="7" width="19" hidden="0" customWidth="1"/>
    <x:col min="8" max="8" width="19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  <x:col min="13" max="13" width="10" hidden="0" customWidth="1"/>
    <x:col min="14" max="14" width="10" hidden="0" customWidth="1"/>
    <x:col min="15" max="15" width="10" hidden="0" customWidth="1"/>
    <x:col min="16" max="16" width="10" hidden="0" customWidth="1"/>
    <x:col min="17" max="17" width="10" hidden="0" customWidth="1"/>
    <x:col min="18" max="18" width="10" hidden="0" customWidth="1"/>
    <x:col min="19" max="19" width="10" hidden="0" customWidth="1"/>
    <x:col min="20" max="20" width="10" hidden="0" customWidth="1"/>
  </x:cols>
  <x:sheetData>
    <x:row r="1" ht="2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</x:row>
    <x:row r="2" ht="40" customHeight="1">
      <x:c r="A2" s="3"/>
      <x:c r="B2" s="6" t="str">
        <x:v>Portfolio roadmap</x:v>
      </x:c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  <x:c r="S2" s="5"/>
      <x:c r="T2" s="5"/>
      <x:c r="U2" s="3"/>
    </x:row>
    <x:row r="3" ht="32" customHeight="1">
      <x:c r="A3" s="3"/>
      <x:c r="B3" s="7" t="str">
        <x:v>Current planned project spans by month. Numbers show milestones due in that month, including completed milestones.</x:v>
      </x:c>
      <x:c r="C3" s="7"/>
      <x:c r="D3" s="7"/>
      <x:c r="E3" s="7"/>
      <x:c r="F3" s="7"/>
      <x:c r="G3" s="7"/>
      <x:c r="H3" s="7"/>
      <x:c r="I3" s="7"/>
      <x:c r="J3" s="7"/>
      <x:c r="K3" s="7"/>
      <x:c r="L3" s="7"/>
      <x:c r="M3" s="7"/>
      <x:c r="N3" s="7"/>
      <x:c r="O3" s="7"/>
      <x:c r="P3" s="7"/>
      <x:c r="Q3" s="7"/>
      <x:c r="R3" s="7"/>
      <x:c r="S3" s="7"/>
      <x:c r="T3" s="7"/>
      <x:c r="U3" s="3"/>
    </x:row>
    <x:row r="4" ht="25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  <x:c r="T4" s="3"/>
      <x:c r="U4" s="3"/>
    </x:row>
    <x:row r="5" ht="28" customHeight="1">
      <x:c r="A5" s="3"/>
      <x:c r="B5" s="7" t="str">
        <x:v>Green = On track. Amber = At risk. Red = Off track. Blue = Complete. Cancelled or invalid projects have no shaded span.</x:v>
      </x:c>
      <x:c r="C5" s="7"/>
      <x:c r="D5" s="7"/>
      <x:c r="E5" s="7"/>
      <x:c r="F5" s="7"/>
      <x:c r="G5" s="7"/>
      <x:c r="H5" s="7"/>
      <x:c r="I5" s="7"/>
      <x:c r="J5" s="7"/>
      <x:c r="K5" s="7"/>
      <x:c r="L5" s="7"/>
      <x:c r="M5" s="7"/>
      <x:c r="N5" s="7"/>
      <x:c r="O5" s="7"/>
      <x:c r="P5" s="7"/>
      <x:c r="Q5" s="7"/>
      <x:c r="R5" s="7"/>
      <x:c r="S5" s="7"/>
      <x:c r="T5" s="7"/>
      <x:c r="U5" s="3"/>
    </x:row>
    <x:row r="6" ht="28" customHeight="1">
      <x:c r="A6" s="3"/>
      <x:c r="B6" s="7" t="str">
        <x:v>Milestone counts can appear outside the project span. Use Projects notes to record dependencies. Overlap does not measure resource capacity.</x:v>
      </x:c>
      <x:c r="C6" s="7"/>
      <x:c r="D6" s="7"/>
      <x:c r="E6" s="7"/>
      <x:c r="F6" s="7"/>
      <x:c r="G6" s="7"/>
      <x:c r="H6" s="7"/>
      <x:c r="I6" s="7"/>
      <x:c r="J6" s="7"/>
      <x:c r="K6" s="7"/>
      <x:c r="L6" s="7"/>
      <x:c r="M6" s="7"/>
      <x:c r="N6" s="7"/>
      <x:c r="O6" s="7"/>
      <x:c r="P6" s="7"/>
      <x:c r="Q6" s="7"/>
      <x:c r="R6" s="7"/>
      <x:c r="S6" s="7"/>
      <x:c r="T6" s="7"/>
      <x:c r="U6" s="3"/>
    </x:row>
    <x:row r="7" ht="25" customHeight="1">
      <x:c r="A7" s="3"/>
      <x:c r="B7" s="3" t="str">
        <x:v>View year</x:v>
      </x:c>
      <x:c r="C7" s="3" t="n">
        <x:f>Calendar!E6</x:f>
        <x:v>2027</x:v>
      </x:c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  <x:c r="R7" s="3"/>
      <x:c r="S7" s="3"/>
      <x:c r="T7" s="3"/>
      <x:c r="U7" s="3"/>
    </x:row>
    <x:row r="8" ht="25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  <x:c r="Q8" s="3"/>
      <x:c r="R8" s="3"/>
      <x:c r="S8" s="3"/>
      <x:c r="T8" s="3"/>
      <x:c r="U8" s="3"/>
    </x:row>
    <x:row r="9" ht="32" customHeight="1">
      <x:c r="A9" s="3"/>
      <x:c r="B9" s="21" t="str">
        <x:v>Project ID</x:v>
      </x:c>
      <x:c r="C9" s="21" t="str">
        <x:v>Project name</x:v>
      </x:c>
      <x:c r="D9" s="21" t="str">
        <x:v>Owner</x:v>
      </x:c>
      <x:c r="E9" s="21" t="str">
        <x:v>Health</x:v>
      </x:c>
      <x:c r="F9" s="21" t="str">
        <x:v>Status</x:v>
      </x:c>
      <x:c r="G9" s="21" t="str">
        <x:v>Start</x:v>
      </x:c>
      <x:c r="H9" s="21" t="str">
        <x:v>Finish</x:v>
      </x:c>
      <x:c r="I9" s="44" t="n">
        <x:f>DATE($C$7,1,1)</x:f>
        <x:v>46388</x:v>
      </x:c>
      <x:c r="J9" s="44" t="n">
        <x:f>DATE($C$7,2,1)</x:f>
        <x:v>46419</x:v>
      </x:c>
      <x:c r="K9" s="44" t="n">
        <x:f>DATE($C$7,3,1)</x:f>
        <x:v>46447</x:v>
      </x:c>
      <x:c r="L9" s="44" t="n">
        <x:f>DATE($C$7,4,1)</x:f>
        <x:v>46478</x:v>
      </x:c>
      <x:c r="M9" s="44" t="n">
        <x:f>DATE($C$7,5,1)</x:f>
        <x:v>46508</x:v>
      </x:c>
      <x:c r="N9" s="44" t="n">
        <x:f>DATE($C$7,6,1)</x:f>
        <x:v>46539</x:v>
      </x:c>
      <x:c r="O9" s="44" t="n">
        <x:f>DATE($C$7,7,1)</x:f>
        <x:v>46569</x:v>
      </x:c>
      <x:c r="P9" s="44" t="n">
        <x:f>DATE($C$7,8,1)</x:f>
        <x:v>46600</x:v>
      </x:c>
      <x:c r="Q9" s="44" t="n">
        <x:f>DATE($C$7,9,1)</x:f>
        <x:v>46631</x:v>
      </x:c>
      <x:c r="R9" s="44" t="n">
        <x:f>DATE($C$7,10,1)</x:f>
        <x:v>46661</x:v>
      </x:c>
      <x:c r="S9" s="44" t="n">
        <x:f>DATE($C$7,11,1)</x:f>
        <x:v>46692</x:v>
      </x:c>
      <x:c r="T9" s="44" t="n">
        <x:f>DATE($C$7,12,1)</x:f>
        <x:v>46722</x:v>
      </x:c>
      <x:c r="U9" s="3"/>
    </x:row>
    <x:row r="10" ht="34" customHeight="1">
      <x:c r="A10" s="3"/>
      <x:c r="B10" s="30" t="str">
        <x:f>IF(Projects!$B10="","",Projects!B10)</x:f>
        <x:v>P001</x:v>
      </x:c>
      <x:c r="C10" s="30" t="str">
        <x:f>IF(Projects!$B10="","",Projects!C10)</x:f>
        <x:v>Customer portal</x:v>
      </x:c>
      <x:c r="D10" s="30" t="str">
        <x:f>IF(Projects!$B10="","",Projects!E10)</x:f>
        <x:v>Alex Morgan</x:v>
      </x:c>
      <x:c r="E10" s="30" t="str">
        <x:f>IF(Projects!$B10="","",Projects!I10)</x:f>
        <x:v>At risk</x:v>
      </x:c>
      <x:c r="F10" s="30" t="str">
        <x:f>IF(Projects!$B10="","",Projects!H10)</x:f>
        <x:v>In progress</x:v>
      </x:c>
      <x:c r="G10" s="45" t="n">
        <x:f>IF(Projects!$B10="","",Projects!J10)</x:f>
        <x:v>46602</x:v>
      </x:c>
      <x:c r="H10" s="45" t="n">
        <x:f>IF(Projects!$B10="","",Projects!K10)</x:f>
        <x:v>46711</x:v>
      </x:c>
      <x:c r="I10" s="47" t="str">
        <x:f>IF(OR($B10="",COUNTIFS(Milestones!$C$10:$C$209,$B10,Milestones!$H$10:$H$209,"&gt;="&amp;I$9,Milestones!$H$10:$H$209,"&lt;"&amp;DATE(YEAR(I$9),MONTH(I$9)+1,1),Milestones!$O$10:$O$209,1)=0),"",COUNTIFS(Milestones!$C$10:$C$209,$B10,Milestones!$H$10:$H$209,"&gt;="&amp;I$9,Milestones!$H$10:$H$209,"&lt;"&amp;DATE(YEAR(I$9),MONTH(I$9)+1,1),Milestones!$O$10:$O$209,1))</x:f>
      </x:c>
      <x:c r="J10" s="47" t="str">
        <x:f>IF(OR($B10="",COUNTIFS(Milestones!$C$10:$C$209,$B10,Milestones!$H$10:$H$209,"&gt;="&amp;J$9,Milestones!$H$10:$H$209,"&lt;"&amp;DATE(YEAR(J$9),MONTH(J$9)+1,1),Milestones!$O$10:$O$209,1)=0),"",COUNTIFS(Milestones!$C$10:$C$209,$B10,Milestones!$H$10:$H$209,"&gt;="&amp;J$9,Milestones!$H$10:$H$209,"&lt;"&amp;DATE(YEAR(J$9),MONTH(J$9)+1,1),Milestones!$O$10:$O$209,1))</x:f>
      </x:c>
      <x:c r="K10" s="47" t="str">
        <x:f>IF(OR($B10="",COUNTIFS(Milestones!$C$10:$C$209,$B10,Milestones!$H$10:$H$209,"&gt;="&amp;K$9,Milestones!$H$10:$H$209,"&lt;"&amp;DATE(YEAR(K$9),MONTH(K$9)+1,1),Milestones!$O$10:$O$209,1)=0),"",COUNTIFS(Milestones!$C$10:$C$209,$B10,Milestones!$H$10:$H$209,"&gt;="&amp;K$9,Milestones!$H$10:$H$209,"&lt;"&amp;DATE(YEAR(K$9),MONTH(K$9)+1,1),Milestones!$O$10:$O$209,1))</x:f>
      </x:c>
      <x:c r="L10" s="47" t="str">
        <x:f>IF(OR($B10="",COUNTIFS(Milestones!$C$10:$C$209,$B10,Milestones!$H$10:$H$209,"&gt;="&amp;L$9,Milestones!$H$10:$H$209,"&lt;"&amp;DATE(YEAR(L$9),MONTH(L$9)+1,1),Milestones!$O$10:$O$209,1)=0),"",COUNTIFS(Milestones!$C$10:$C$209,$B10,Milestones!$H$10:$H$209,"&gt;="&amp;L$9,Milestones!$H$10:$H$209,"&lt;"&amp;DATE(YEAR(L$9),MONTH(L$9)+1,1),Milestones!$O$10:$O$209,1))</x:f>
      </x:c>
      <x:c r="M10" s="47" t="str">
        <x:f>IF(OR($B10="",COUNTIFS(Milestones!$C$10:$C$209,$B10,Milestones!$H$10:$H$209,"&gt;="&amp;M$9,Milestones!$H$10:$H$209,"&lt;"&amp;DATE(YEAR(M$9),MONTH(M$9)+1,1),Milestones!$O$10:$O$209,1)=0),"",COUNTIFS(Milestones!$C$10:$C$209,$B10,Milestones!$H$10:$H$209,"&gt;="&amp;M$9,Milestones!$H$10:$H$209,"&lt;"&amp;DATE(YEAR(M$9),MONTH(M$9)+1,1),Milestones!$O$10:$O$209,1))</x:f>
      </x:c>
      <x:c r="N10" s="47" t="str">
        <x:f>IF(OR($B10="",COUNTIFS(Milestones!$C$10:$C$209,$B10,Milestones!$H$10:$H$209,"&gt;="&amp;N$9,Milestones!$H$10:$H$209,"&lt;"&amp;DATE(YEAR(N$9),MONTH(N$9)+1,1),Milestones!$O$10:$O$209,1)=0),"",COUNTIFS(Milestones!$C$10:$C$209,$B10,Milestones!$H$10:$H$209,"&gt;="&amp;N$9,Milestones!$H$10:$H$209,"&lt;"&amp;DATE(YEAR(N$9),MONTH(N$9)+1,1),Milestones!$O$10:$O$209,1))</x:f>
      </x:c>
      <x:c r="O10" s="47" t="str">
        <x:f>IF(OR($B10="",COUNTIFS(Milestones!$C$10:$C$209,$B10,Milestones!$H$10:$H$209,"&gt;="&amp;O$9,Milestones!$H$10:$H$209,"&lt;"&amp;DATE(YEAR(O$9),MONTH(O$9)+1,1),Milestones!$O$10:$O$209,1)=0),"",COUNTIFS(Milestones!$C$10:$C$209,$B10,Milestones!$H$10:$H$209,"&gt;="&amp;O$9,Milestones!$H$10:$H$209,"&lt;"&amp;DATE(YEAR(O$9),MONTH(O$9)+1,1),Milestones!$O$10:$O$209,1))</x:f>
      </x:c>
      <x:c r="P10" s="47" t="str">
        <x:f>IF(OR($B10="",COUNTIFS(Milestones!$C$10:$C$209,$B10,Milestones!$H$10:$H$209,"&gt;="&amp;P$9,Milestones!$H$10:$H$209,"&lt;"&amp;DATE(YEAR(P$9),MONTH(P$9)+1,1),Milestones!$O$10:$O$209,1)=0),"",COUNTIFS(Milestones!$C$10:$C$209,$B10,Milestones!$H$10:$H$209,"&gt;="&amp;P$9,Milestones!$H$10:$H$209,"&lt;"&amp;DATE(YEAR(P$9),MONTH(P$9)+1,1),Milestones!$O$10:$O$209,1))</x:f>
      </x:c>
      <x:c r="Q10" s="47" t="str">
        <x:f>IF(OR($B10="",COUNTIFS(Milestones!$C$10:$C$209,$B10,Milestones!$H$10:$H$209,"&gt;="&amp;Q$9,Milestones!$H$10:$H$209,"&lt;"&amp;DATE(YEAR(Q$9),MONTH(Q$9)+1,1),Milestones!$O$10:$O$209,1)=0),"",COUNTIFS(Milestones!$C$10:$C$209,$B10,Milestones!$H$10:$H$209,"&gt;="&amp;Q$9,Milestones!$H$10:$H$209,"&lt;"&amp;DATE(YEAR(Q$9),MONTH(Q$9)+1,1),Milestones!$O$10:$O$209,1))</x:f>
      </x:c>
      <x:c r="R10" s="47" t="n">
        <x:f>IF(OR($B10="",COUNTIFS(Milestones!$C$10:$C$209,$B10,Milestones!$H$10:$H$209,"&gt;="&amp;R$9,Milestones!$H$10:$H$209,"&lt;"&amp;DATE(YEAR(R$9),MONTH(R$9)+1,1),Milestones!$O$10:$O$209,1)=0),"",COUNTIFS(Milestones!$C$10:$C$209,$B10,Milestones!$H$10:$H$209,"&gt;="&amp;R$9,Milestones!$H$10:$H$209,"&lt;"&amp;DATE(YEAR(R$9),MONTH(R$9)+1,1),Milestones!$O$10:$O$209,1))</x:f>
        <x:v>2</x:v>
      </x:c>
      <x:c r="S10" s="47" t="str">
        <x:f>IF(OR($B10="",COUNTIFS(Milestones!$C$10:$C$209,$B10,Milestones!$H$10:$H$209,"&gt;="&amp;S$9,Milestones!$H$10:$H$209,"&lt;"&amp;DATE(YEAR(S$9),MONTH(S$9)+1,1),Milestones!$O$10:$O$209,1)=0),"",COUNTIFS(Milestones!$C$10:$C$209,$B10,Milestones!$H$10:$H$209,"&gt;="&amp;S$9,Milestones!$H$10:$H$209,"&lt;"&amp;DATE(YEAR(S$9),MONTH(S$9)+1,1),Milestones!$O$10:$O$209,1))</x:f>
      </x:c>
      <x:c r="T10" s="47" t="str">
        <x:f>IF(OR($B10="",COUNTIFS(Milestones!$C$10:$C$209,$B10,Milestones!$H$10:$H$209,"&gt;="&amp;T$9,Milestones!$H$10:$H$209,"&lt;"&amp;DATE(YEAR(T$9),MONTH(T$9)+1,1),Milestones!$O$10:$O$209,1)=0),"",COUNTIFS(Milestones!$C$10:$C$209,$B10,Milestones!$H$10:$H$209,"&gt;="&amp;T$9,Milestones!$H$10:$H$209,"&lt;"&amp;DATE(YEAR(T$9),MONTH(T$9)+1,1),Milestones!$O$10:$O$209,1))</x:f>
      </x:c>
      <x:c r="U10" s="3"/>
    </x:row>
    <x:row r="11" ht="34" customHeight="1">
      <x:c r="A11" s="3"/>
      <x:c r="B11" s="34" t="str">
        <x:f>IF(Projects!$B11="","",Projects!B11)</x:f>
        <x:v>P002</x:v>
      </x:c>
      <x:c r="C11" s="34" t="str">
        <x:f>IF(Projects!$B11="","",Projects!C11)</x:f>
        <x:v>Office relocation</x:v>
      </x:c>
      <x:c r="D11" s="34" t="str">
        <x:f>IF(Projects!$B11="","",Projects!E11)</x:f>
        <x:v>Sam Patel</x:v>
      </x:c>
      <x:c r="E11" s="34" t="str">
        <x:f>IF(Projects!$B11="","",Projects!I11)</x:f>
        <x:v>On track</x:v>
      </x:c>
      <x:c r="F11" s="34" t="str">
        <x:f>IF(Projects!$B11="","",Projects!H11)</x:f>
        <x:v>In progress</x:v>
      </x:c>
      <x:c r="G11" s="46" t="n">
        <x:f>IF(Projects!$B11="","",Projects!J11)</x:f>
        <x:v>46631</x:v>
      </x:c>
      <x:c r="H11" s="46" t="n">
        <x:f>IF(Projects!$B11="","",Projects!K11)</x:f>
        <x:v>46732</x:v>
      </x:c>
      <x:c r="I11" s="48" t="str">
        <x:f>IF(OR($B11="",COUNTIFS(Milestones!$C$10:$C$209,$B11,Milestones!$H$10:$H$209,"&gt;="&amp;I$9,Milestones!$H$10:$H$209,"&lt;"&amp;DATE(YEAR(I$9),MONTH(I$9)+1,1),Milestones!$O$10:$O$209,1)=0),"",COUNTIFS(Milestones!$C$10:$C$209,$B11,Milestones!$H$10:$H$209,"&gt;="&amp;I$9,Milestones!$H$10:$H$209,"&lt;"&amp;DATE(YEAR(I$9),MONTH(I$9)+1,1),Milestones!$O$10:$O$209,1))</x:f>
      </x:c>
      <x:c r="J11" s="48" t="str">
        <x:f>IF(OR($B11="",COUNTIFS(Milestones!$C$10:$C$209,$B11,Milestones!$H$10:$H$209,"&gt;="&amp;J$9,Milestones!$H$10:$H$209,"&lt;"&amp;DATE(YEAR(J$9),MONTH(J$9)+1,1),Milestones!$O$10:$O$209,1)=0),"",COUNTIFS(Milestones!$C$10:$C$209,$B11,Milestones!$H$10:$H$209,"&gt;="&amp;J$9,Milestones!$H$10:$H$209,"&lt;"&amp;DATE(YEAR(J$9),MONTH(J$9)+1,1),Milestones!$O$10:$O$209,1))</x:f>
      </x:c>
      <x:c r="K11" s="48" t="str">
        <x:f>IF(OR($B11="",COUNTIFS(Milestones!$C$10:$C$209,$B11,Milestones!$H$10:$H$209,"&gt;="&amp;K$9,Milestones!$H$10:$H$209,"&lt;"&amp;DATE(YEAR(K$9),MONTH(K$9)+1,1),Milestones!$O$10:$O$209,1)=0),"",COUNTIFS(Milestones!$C$10:$C$209,$B11,Milestones!$H$10:$H$209,"&gt;="&amp;K$9,Milestones!$H$10:$H$209,"&lt;"&amp;DATE(YEAR(K$9),MONTH(K$9)+1,1),Milestones!$O$10:$O$209,1))</x:f>
      </x:c>
      <x:c r="L11" s="48" t="str">
        <x:f>IF(OR($B11="",COUNTIFS(Milestones!$C$10:$C$209,$B11,Milestones!$H$10:$H$209,"&gt;="&amp;L$9,Milestones!$H$10:$H$209,"&lt;"&amp;DATE(YEAR(L$9),MONTH(L$9)+1,1),Milestones!$O$10:$O$209,1)=0),"",COUNTIFS(Milestones!$C$10:$C$209,$B11,Milestones!$H$10:$H$209,"&gt;="&amp;L$9,Milestones!$H$10:$H$209,"&lt;"&amp;DATE(YEAR(L$9),MONTH(L$9)+1,1),Milestones!$O$10:$O$209,1))</x:f>
      </x:c>
      <x:c r="M11" s="48" t="str">
        <x:f>IF(OR($B11="",COUNTIFS(Milestones!$C$10:$C$209,$B11,Milestones!$H$10:$H$209,"&gt;="&amp;M$9,Milestones!$H$10:$H$209,"&lt;"&amp;DATE(YEAR(M$9),MONTH(M$9)+1,1),Milestones!$O$10:$O$209,1)=0),"",COUNTIFS(Milestones!$C$10:$C$209,$B11,Milestones!$H$10:$H$209,"&gt;="&amp;M$9,Milestones!$H$10:$H$209,"&lt;"&amp;DATE(YEAR(M$9),MONTH(M$9)+1,1),Milestones!$O$10:$O$209,1))</x:f>
      </x:c>
      <x:c r="N11" s="48" t="str">
        <x:f>IF(OR($B11="",COUNTIFS(Milestones!$C$10:$C$209,$B11,Milestones!$H$10:$H$209,"&gt;="&amp;N$9,Milestones!$H$10:$H$209,"&lt;"&amp;DATE(YEAR(N$9),MONTH(N$9)+1,1),Milestones!$O$10:$O$209,1)=0),"",COUNTIFS(Milestones!$C$10:$C$209,$B11,Milestones!$H$10:$H$209,"&gt;="&amp;N$9,Milestones!$H$10:$H$209,"&lt;"&amp;DATE(YEAR(N$9),MONTH(N$9)+1,1),Milestones!$O$10:$O$209,1))</x:f>
      </x:c>
      <x:c r="O11" s="48" t="str">
        <x:f>IF(OR($B11="",COUNTIFS(Milestones!$C$10:$C$209,$B11,Milestones!$H$10:$H$209,"&gt;="&amp;O$9,Milestones!$H$10:$H$209,"&lt;"&amp;DATE(YEAR(O$9),MONTH(O$9)+1,1),Milestones!$O$10:$O$209,1)=0),"",COUNTIFS(Milestones!$C$10:$C$209,$B11,Milestones!$H$10:$H$209,"&gt;="&amp;O$9,Milestones!$H$10:$H$209,"&lt;"&amp;DATE(YEAR(O$9),MONTH(O$9)+1,1),Milestones!$O$10:$O$209,1))</x:f>
      </x:c>
      <x:c r="P11" s="48" t="str">
        <x:f>IF(OR($B11="",COUNTIFS(Milestones!$C$10:$C$209,$B11,Milestones!$H$10:$H$209,"&gt;="&amp;P$9,Milestones!$H$10:$H$209,"&lt;"&amp;DATE(YEAR(P$9),MONTH(P$9)+1,1),Milestones!$O$10:$O$209,1)=0),"",COUNTIFS(Milestones!$C$10:$C$209,$B11,Milestones!$H$10:$H$209,"&gt;="&amp;P$9,Milestones!$H$10:$H$209,"&lt;"&amp;DATE(YEAR(P$9),MONTH(P$9)+1,1),Milestones!$O$10:$O$209,1))</x:f>
      </x:c>
      <x:c r="Q11" s="48" t="str">
        <x:f>IF(OR($B11="",COUNTIFS(Milestones!$C$10:$C$209,$B11,Milestones!$H$10:$H$209,"&gt;="&amp;Q$9,Milestones!$H$10:$H$209,"&lt;"&amp;DATE(YEAR(Q$9),MONTH(Q$9)+1,1),Milestones!$O$10:$O$209,1)=0),"",COUNTIFS(Milestones!$C$10:$C$209,$B11,Milestones!$H$10:$H$209,"&gt;="&amp;Q$9,Milestones!$H$10:$H$209,"&lt;"&amp;DATE(YEAR(Q$9),MONTH(Q$9)+1,1),Milestones!$O$10:$O$209,1))</x:f>
      </x:c>
      <x:c r="R11" s="48" t="n">
        <x:f>IF(OR($B11="",COUNTIFS(Milestones!$C$10:$C$209,$B11,Milestones!$H$10:$H$209,"&gt;="&amp;R$9,Milestones!$H$10:$H$209,"&lt;"&amp;DATE(YEAR(R$9),MONTH(R$9)+1,1),Milestones!$O$10:$O$209,1)=0),"",COUNTIFS(Milestones!$C$10:$C$209,$B11,Milestones!$H$10:$H$209,"&gt;="&amp;R$9,Milestones!$H$10:$H$209,"&lt;"&amp;DATE(YEAR(R$9),MONTH(R$9)+1,1),Milestones!$O$10:$O$209,1))</x:f>
        <x:v>1</x:v>
      </x:c>
      <x:c r="S11" s="48" t="str">
        <x:f>IF(OR($B11="",COUNTIFS(Milestones!$C$10:$C$209,$B11,Milestones!$H$10:$H$209,"&gt;="&amp;S$9,Milestones!$H$10:$H$209,"&lt;"&amp;DATE(YEAR(S$9),MONTH(S$9)+1,1),Milestones!$O$10:$O$209,1)=0),"",COUNTIFS(Milestones!$C$10:$C$209,$B11,Milestones!$H$10:$H$209,"&gt;="&amp;S$9,Milestones!$H$10:$H$209,"&lt;"&amp;DATE(YEAR(S$9),MONTH(S$9)+1,1),Milestones!$O$10:$O$209,1))</x:f>
      </x:c>
      <x:c r="T11" s="48" t="str">
        <x:f>IF(OR($B11="",COUNTIFS(Milestones!$C$10:$C$209,$B11,Milestones!$H$10:$H$209,"&gt;="&amp;T$9,Milestones!$H$10:$H$209,"&lt;"&amp;DATE(YEAR(T$9),MONTH(T$9)+1,1),Milestones!$O$10:$O$209,1)=0),"",COUNTIFS(Milestones!$C$10:$C$209,$B11,Milestones!$H$10:$H$209,"&gt;="&amp;T$9,Milestones!$H$10:$H$209,"&lt;"&amp;DATE(YEAR(T$9),MONTH(T$9)+1,1),Milestones!$O$10:$O$209,1))</x:f>
      </x:c>
      <x:c r="U11" s="3"/>
    </x:row>
    <x:row r="12" ht="34" customHeight="1">
      <x:c r="A12" s="3"/>
      <x:c r="B12" s="30" t="str">
        <x:f>IF(Projects!$B12="","",Projects!B12)</x:f>
        <x:v>P003</x:v>
      </x:c>
      <x:c r="C12" s="30" t="str">
        <x:f>IF(Projects!$B12="","",Projects!C12)</x:f>
        <x:v>Finance reporting</x:v>
      </x:c>
      <x:c r="D12" s="30" t="str">
        <x:f>IF(Projects!$B12="","",Projects!E12)</x:f>
        <x:v>Jamie Taylor</x:v>
      </x:c>
      <x:c r="E12" s="30" t="str">
        <x:f>IF(Projects!$B12="","",Projects!I12)</x:f>
        <x:v>Off track</x:v>
      </x:c>
      <x:c r="F12" s="30" t="str">
        <x:f>IF(Projects!$B12="","",Projects!H12)</x:f>
        <x:v>In progress</x:v>
      </x:c>
      <x:c r="G12" s="45" t="n">
        <x:f>IF(Projects!$B12="","",Projects!J12)</x:f>
        <x:v>46574</x:v>
      </x:c>
      <x:c r="H12" s="45" t="n">
        <x:f>IF(Projects!$B12="","",Projects!K12)</x:f>
        <x:v>46676</x:v>
      </x:c>
      <x:c r="I12" s="47" t="str">
        <x:f>IF(OR($B12="",COUNTIFS(Milestones!$C$10:$C$209,$B12,Milestones!$H$10:$H$209,"&gt;="&amp;I$9,Milestones!$H$10:$H$209,"&lt;"&amp;DATE(YEAR(I$9),MONTH(I$9)+1,1),Milestones!$O$10:$O$209,1)=0),"",COUNTIFS(Milestones!$C$10:$C$209,$B12,Milestones!$H$10:$H$209,"&gt;="&amp;I$9,Milestones!$H$10:$H$209,"&lt;"&amp;DATE(YEAR(I$9),MONTH(I$9)+1,1),Milestones!$O$10:$O$209,1))</x:f>
      </x:c>
      <x:c r="J12" s="47" t="str">
        <x:f>IF(OR($B12="",COUNTIFS(Milestones!$C$10:$C$209,$B12,Milestones!$H$10:$H$209,"&gt;="&amp;J$9,Milestones!$H$10:$H$209,"&lt;"&amp;DATE(YEAR(J$9),MONTH(J$9)+1,1),Milestones!$O$10:$O$209,1)=0),"",COUNTIFS(Milestones!$C$10:$C$209,$B12,Milestones!$H$10:$H$209,"&gt;="&amp;J$9,Milestones!$H$10:$H$209,"&lt;"&amp;DATE(YEAR(J$9),MONTH(J$9)+1,1),Milestones!$O$10:$O$209,1))</x:f>
      </x:c>
      <x:c r="K12" s="47" t="str">
        <x:f>IF(OR($B12="",COUNTIFS(Milestones!$C$10:$C$209,$B12,Milestones!$H$10:$H$209,"&gt;="&amp;K$9,Milestones!$H$10:$H$209,"&lt;"&amp;DATE(YEAR(K$9),MONTH(K$9)+1,1),Milestones!$O$10:$O$209,1)=0),"",COUNTIFS(Milestones!$C$10:$C$209,$B12,Milestones!$H$10:$H$209,"&gt;="&amp;K$9,Milestones!$H$10:$H$209,"&lt;"&amp;DATE(YEAR(K$9),MONTH(K$9)+1,1),Milestones!$O$10:$O$209,1))</x:f>
      </x:c>
      <x:c r="L12" s="47" t="str">
        <x:f>IF(OR($B12="",COUNTIFS(Milestones!$C$10:$C$209,$B12,Milestones!$H$10:$H$209,"&gt;="&amp;L$9,Milestones!$H$10:$H$209,"&lt;"&amp;DATE(YEAR(L$9),MONTH(L$9)+1,1),Milestones!$O$10:$O$209,1)=0),"",COUNTIFS(Milestones!$C$10:$C$209,$B12,Milestones!$H$10:$H$209,"&gt;="&amp;L$9,Milestones!$H$10:$H$209,"&lt;"&amp;DATE(YEAR(L$9),MONTH(L$9)+1,1),Milestones!$O$10:$O$209,1))</x:f>
      </x:c>
      <x:c r="M12" s="47" t="str">
        <x:f>IF(OR($B12="",COUNTIFS(Milestones!$C$10:$C$209,$B12,Milestones!$H$10:$H$209,"&gt;="&amp;M$9,Milestones!$H$10:$H$209,"&lt;"&amp;DATE(YEAR(M$9),MONTH(M$9)+1,1),Milestones!$O$10:$O$209,1)=0),"",COUNTIFS(Milestones!$C$10:$C$209,$B12,Milestones!$H$10:$H$209,"&gt;="&amp;M$9,Milestones!$H$10:$H$209,"&lt;"&amp;DATE(YEAR(M$9),MONTH(M$9)+1,1),Milestones!$O$10:$O$209,1))</x:f>
      </x:c>
      <x:c r="N12" s="47" t="str">
        <x:f>IF(OR($B12="",COUNTIFS(Milestones!$C$10:$C$209,$B12,Milestones!$H$10:$H$209,"&gt;="&amp;N$9,Milestones!$H$10:$H$209,"&lt;"&amp;DATE(YEAR(N$9),MONTH(N$9)+1,1),Milestones!$O$10:$O$209,1)=0),"",COUNTIFS(Milestones!$C$10:$C$209,$B12,Milestones!$H$10:$H$209,"&gt;="&amp;N$9,Milestones!$H$10:$H$209,"&lt;"&amp;DATE(YEAR(N$9),MONTH(N$9)+1,1),Milestones!$O$10:$O$209,1))</x:f>
      </x:c>
      <x:c r="O12" s="47" t="str">
        <x:f>IF(OR($B12="",COUNTIFS(Milestones!$C$10:$C$209,$B12,Milestones!$H$10:$H$209,"&gt;="&amp;O$9,Milestones!$H$10:$H$209,"&lt;"&amp;DATE(YEAR(O$9),MONTH(O$9)+1,1),Milestones!$O$10:$O$209,1)=0),"",COUNTIFS(Milestones!$C$10:$C$209,$B12,Milestones!$H$10:$H$209,"&gt;="&amp;O$9,Milestones!$H$10:$H$209,"&lt;"&amp;DATE(YEAR(O$9),MONTH(O$9)+1,1),Milestones!$O$10:$O$209,1))</x:f>
      </x:c>
      <x:c r="P12" s="47" t="str">
        <x:f>IF(OR($B12="",COUNTIFS(Milestones!$C$10:$C$209,$B12,Milestones!$H$10:$H$209,"&gt;="&amp;P$9,Milestones!$H$10:$H$209,"&lt;"&amp;DATE(YEAR(P$9),MONTH(P$9)+1,1),Milestones!$O$10:$O$209,1)=0),"",COUNTIFS(Milestones!$C$10:$C$209,$B12,Milestones!$H$10:$H$209,"&gt;="&amp;P$9,Milestones!$H$10:$H$209,"&lt;"&amp;DATE(YEAR(P$9),MONTH(P$9)+1,1),Milestones!$O$10:$O$209,1))</x:f>
      </x:c>
      <x:c r="Q12" s="47" t="str">
        <x:f>IF(OR($B12="",COUNTIFS(Milestones!$C$10:$C$209,$B12,Milestones!$H$10:$H$209,"&gt;="&amp;Q$9,Milestones!$H$10:$H$209,"&lt;"&amp;DATE(YEAR(Q$9),MONTH(Q$9)+1,1),Milestones!$O$10:$O$209,1)=0),"",COUNTIFS(Milestones!$C$10:$C$209,$B12,Milestones!$H$10:$H$209,"&gt;="&amp;Q$9,Milestones!$H$10:$H$209,"&lt;"&amp;DATE(YEAR(Q$9),MONTH(Q$9)+1,1),Milestones!$O$10:$O$209,1))</x:f>
      </x:c>
      <x:c r="R12" s="47" t="n">
        <x:f>IF(OR($B12="",COUNTIFS(Milestones!$C$10:$C$209,$B12,Milestones!$H$10:$H$209,"&gt;="&amp;R$9,Milestones!$H$10:$H$209,"&lt;"&amp;DATE(YEAR(R$9),MONTH(R$9)+1,1),Milestones!$O$10:$O$209,1)=0),"",COUNTIFS(Milestones!$C$10:$C$209,$B12,Milestones!$H$10:$H$209,"&gt;="&amp;R$9,Milestones!$H$10:$H$209,"&lt;"&amp;DATE(YEAR(R$9),MONTH(R$9)+1,1),Milestones!$O$10:$O$209,1))</x:f>
        <x:v>1</x:v>
      </x:c>
      <x:c r="S12" s="47" t="str">
        <x:f>IF(OR($B12="",COUNTIFS(Milestones!$C$10:$C$209,$B12,Milestones!$H$10:$H$209,"&gt;="&amp;S$9,Milestones!$H$10:$H$209,"&lt;"&amp;DATE(YEAR(S$9),MONTH(S$9)+1,1),Milestones!$O$10:$O$209,1)=0),"",COUNTIFS(Milestones!$C$10:$C$209,$B12,Milestones!$H$10:$H$209,"&gt;="&amp;S$9,Milestones!$H$10:$H$209,"&lt;"&amp;DATE(YEAR(S$9),MONTH(S$9)+1,1),Milestones!$O$10:$O$209,1))</x:f>
      </x:c>
      <x:c r="T12" s="47" t="str">
        <x:f>IF(OR($B12="",COUNTIFS(Milestones!$C$10:$C$209,$B12,Milestones!$H$10:$H$209,"&gt;="&amp;T$9,Milestones!$H$10:$H$209,"&lt;"&amp;DATE(YEAR(T$9),MONTH(T$9)+1,1),Milestones!$O$10:$O$209,1)=0),"",COUNTIFS(Milestones!$C$10:$C$209,$B12,Milestones!$H$10:$H$209,"&gt;="&amp;T$9,Milestones!$H$10:$H$209,"&lt;"&amp;DATE(YEAR(T$9),MONTH(T$9)+1,1),Milestones!$O$10:$O$209,1))</x:f>
      </x:c>
      <x:c r="U12" s="3"/>
    </x:row>
    <x:row r="13" ht="34" customHeight="1">
      <x:c r="A13" s="3"/>
      <x:c r="B13" s="34" t="str">
        <x:f>IF(Projects!$B13="","",Projects!B13)</x:f>
        <x:v>P004</x:v>
      </x:c>
      <x:c r="C13" s="34" t="str">
        <x:f>IF(Projects!$B13="","",Projects!C13)</x:f>
        <x:v>Service review</x:v>
      </x:c>
      <x:c r="D13" s="34" t="str">
        <x:f>IF(Projects!$B13="","",Projects!E13)</x:f>
        <x:v>Casey Brown</x:v>
      </x:c>
      <x:c r="E13" s="34" t="str">
        <x:f>IF(Projects!$B13="","",Projects!I13)</x:f>
        <x:v>On track</x:v>
      </x:c>
      <x:c r="F13" s="34" t="str">
        <x:f>IF(Projects!$B13="","",Projects!H13)</x:f>
        <x:v>Complete</x:v>
      </x:c>
      <x:c r="G13" s="46" t="n">
        <x:f>IF(Projects!$B13="","",Projects!J13)</x:f>
        <x:v>46539</x:v>
      </x:c>
      <x:c r="H13" s="46" t="n">
        <x:f>IF(Projects!$B13="","",Projects!K13)</x:f>
        <x:v>46662</x:v>
      </x:c>
      <x:c r="I13" s="48" t="str">
        <x:f>IF(OR($B13="",COUNTIFS(Milestones!$C$10:$C$209,$B13,Milestones!$H$10:$H$209,"&gt;="&amp;I$9,Milestones!$H$10:$H$209,"&lt;"&amp;DATE(YEAR(I$9),MONTH(I$9)+1,1),Milestones!$O$10:$O$209,1)=0),"",COUNTIFS(Milestones!$C$10:$C$209,$B13,Milestones!$H$10:$H$209,"&gt;="&amp;I$9,Milestones!$H$10:$H$209,"&lt;"&amp;DATE(YEAR(I$9),MONTH(I$9)+1,1),Milestones!$O$10:$O$209,1))</x:f>
      </x:c>
      <x:c r="J13" s="48" t="str">
        <x:f>IF(OR($B13="",COUNTIFS(Milestones!$C$10:$C$209,$B13,Milestones!$H$10:$H$209,"&gt;="&amp;J$9,Milestones!$H$10:$H$209,"&lt;"&amp;DATE(YEAR(J$9),MONTH(J$9)+1,1),Milestones!$O$10:$O$209,1)=0),"",COUNTIFS(Milestones!$C$10:$C$209,$B13,Milestones!$H$10:$H$209,"&gt;="&amp;J$9,Milestones!$H$10:$H$209,"&lt;"&amp;DATE(YEAR(J$9),MONTH(J$9)+1,1),Milestones!$O$10:$O$209,1))</x:f>
      </x:c>
      <x:c r="K13" s="48" t="str">
        <x:f>IF(OR($B13="",COUNTIFS(Milestones!$C$10:$C$209,$B13,Milestones!$H$10:$H$209,"&gt;="&amp;K$9,Milestones!$H$10:$H$209,"&lt;"&amp;DATE(YEAR(K$9),MONTH(K$9)+1,1),Milestones!$O$10:$O$209,1)=0),"",COUNTIFS(Milestones!$C$10:$C$209,$B13,Milestones!$H$10:$H$209,"&gt;="&amp;K$9,Milestones!$H$10:$H$209,"&lt;"&amp;DATE(YEAR(K$9),MONTH(K$9)+1,1),Milestones!$O$10:$O$209,1))</x:f>
      </x:c>
      <x:c r="L13" s="48" t="str">
        <x:f>IF(OR($B13="",COUNTIFS(Milestones!$C$10:$C$209,$B13,Milestones!$H$10:$H$209,"&gt;="&amp;L$9,Milestones!$H$10:$H$209,"&lt;"&amp;DATE(YEAR(L$9),MONTH(L$9)+1,1),Milestones!$O$10:$O$209,1)=0),"",COUNTIFS(Milestones!$C$10:$C$209,$B13,Milestones!$H$10:$H$209,"&gt;="&amp;L$9,Milestones!$H$10:$H$209,"&lt;"&amp;DATE(YEAR(L$9),MONTH(L$9)+1,1),Milestones!$O$10:$O$209,1))</x:f>
      </x:c>
      <x:c r="M13" s="48" t="str">
        <x:f>IF(OR($B13="",COUNTIFS(Milestones!$C$10:$C$209,$B13,Milestones!$H$10:$H$209,"&gt;="&amp;M$9,Milestones!$H$10:$H$209,"&lt;"&amp;DATE(YEAR(M$9),MONTH(M$9)+1,1),Milestones!$O$10:$O$209,1)=0),"",COUNTIFS(Milestones!$C$10:$C$209,$B13,Milestones!$H$10:$H$209,"&gt;="&amp;M$9,Milestones!$H$10:$H$209,"&lt;"&amp;DATE(YEAR(M$9),MONTH(M$9)+1,1),Milestones!$O$10:$O$209,1))</x:f>
      </x:c>
      <x:c r="N13" s="48" t="str">
        <x:f>IF(OR($B13="",COUNTIFS(Milestones!$C$10:$C$209,$B13,Milestones!$H$10:$H$209,"&gt;="&amp;N$9,Milestones!$H$10:$H$209,"&lt;"&amp;DATE(YEAR(N$9),MONTH(N$9)+1,1),Milestones!$O$10:$O$209,1)=0),"",COUNTIFS(Milestones!$C$10:$C$209,$B13,Milestones!$H$10:$H$209,"&gt;="&amp;N$9,Milestones!$H$10:$H$209,"&lt;"&amp;DATE(YEAR(N$9),MONTH(N$9)+1,1),Milestones!$O$10:$O$209,1))</x:f>
      </x:c>
      <x:c r="O13" s="48" t="str">
        <x:f>IF(OR($B13="",COUNTIFS(Milestones!$C$10:$C$209,$B13,Milestones!$H$10:$H$209,"&gt;="&amp;O$9,Milestones!$H$10:$H$209,"&lt;"&amp;DATE(YEAR(O$9),MONTH(O$9)+1,1),Milestones!$O$10:$O$209,1)=0),"",COUNTIFS(Milestones!$C$10:$C$209,$B13,Milestones!$H$10:$H$209,"&gt;="&amp;O$9,Milestones!$H$10:$H$209,"&lt;"&amp;DATE(YEAR(O$9),MONTH(O$9)+1,1),Milestones!$O$10:$O$209,1))</x:f>
      </x:c>
      <x:c r="P13" s="48" t="str">
        <x:f>IF(OR($B13="",COUNTIFS(Milestones!$C$10:$C$209,$B13,Milestones!$H$10:$H$209,"&gt;="&amp;P$9,Milestones!$H$10:$H$209,"&lt;"&amp;DATE(YEAR(P$9),MONTH(P$9)+1,1),Milestones!$O$10:$O$209,1)=0),"",COUNTIFS(Milestones!$C$10:$C$209,$B13,Milestones!$H$10:$H$209,"&gt;="&amp;P$9,Milestones!$H$10:$H$209,"&lt;"&amp;DATE(YEAR(P$9),MONTH(P$9)+1,1),Milestones!$O$10:$O$209,1))</x:f>
      </x:c>
      <x:c r="Q13" s="48" t="str">
        <x:f>IF(OR($B13="",COUNTIFS(Milestones!$C$10:$C$209,$B13,Milestones!$H$10:$H$209,"&gt;="&amp;Q$9,Milestones!$H$10:$H$209,"&lt;"&amp;DATE(YEAR(Q$9),MONTH(Q$9)+1,1),Milestones!$O$10:$O$209,1)=0),"",COUNTIFS(Milestones!$C$10:$C$209,$B13,Milestones!$H$10:$H$209,"&gt;="&amp;Q$9,Milestones!$H$10:$H$209,"&lt;"&amp;DATE(YEAR(Q$9),MONTH(Q$9)+1,1),Milestones!$O$10:$O$209,1))</x:f>
      </x:c>
      <x:c r="R13" s="48" t="n">
        <x:f>IF(OR($B13="",COUNTIFS(Milestones!$C$10:$C$209,$B13,Milestones!$H$10:$H$209,"&gt;="&amp;R$9,Milestones!$H$10:$H$209,"&lt;"&amp;DATE(YEAR(R$9),MONTH(R$9)+1,1),Milestones!$O$10:$O$209,1)=0),"",COUNTIFS(Milestones!$C$10:$C$209,$B13,Milestones!$H$10:$H$209,"&gt;="&amp;R$9,Milestones!$H$10:$H$209,"&lt;"&amp;DATE(YEAR(R$9),MONTH(R$9)+1,1),Milestones!$O$10:$O$209,1))</x:f>
        <x:v>1</x:v>
      </x:c>
      <x:c r="S13" s="48" t="str">
        <x:f>IF(OR($B13="",COUNTIFS(Milestones!$C$10:$C$209,$B13,Milestones!$H$10:$H$209,"&gt;="&amp;S$9,Milestones!$H$10:$H$209,"&lt;"&amp;DATE(YEAR(S$9),MONTH(S$9)+1,1),Milestones!$O$10:$O$209,1)=0),"",COUNTIFS(Milestones!$C$10:$C$209,$B13,Milestones!$H$10:$H$209,"&gt;="&amp;S$9,Milestones!$H$10:$H$209,"&lt;"&amp;DATE(YEAR(S$9),MONTH(S$9)+1,1),Milestones!$O$10:$O$209,1))</x:f>
      </x:c>
      <x:c r="T13" s="48" t="str">
        <x:f>IF(OR($B13="",COUNTIFS(Milestones!$C$10:$C$209,$B13,Milestones!$H$10:$H$209,"&gt;="&amp;T$9,Milestones!$H$10:$H$209,"&lt;"&amp;DATE(YEAR(T$9),MONTH(T$9)+1,1),Milestones!$O$10:$O$209,1)=0),"",COUNTIFS(Milestones!$C$10:$C$209,$B13,Milestones!$H$10:$H$209,"&gt;="&amp;T$9,Milestones!$H$10:$H$209,"&lt;"&amp;DATE(YEAR(T$9),MONTH(T$9)+1,1),Milestones!$O$10:$O$209,1))</x:f>
      </x:c>
      <x:c r="U13" s="3"/>
    </x:row>
    <x:row r="14" ht="34" customHeight="1">
      <x:c r="A14" s="3"/>
      <x:c r="B14" s="30" t="str">
        <x:f>IF(Projects!$B14="","",Projects!B14)</x:f>
        <x:v>P005</x:v>
      </x:c>
      <x:c r="C14" s="30" t="str">
        <x:f>IF(Projects!$B14="","",Projects!C14)</x:f>
        <x:v>Supplier onboarding</x:v>
      </x:c>
      <x:c r="D14" s="30" t="str">
        <x:f>IF(Projects!$B14="","",Projects!E14)</x:f>
        <x:v>Robin Green</x:v>
      </x:c>
      <x:c r="E14" s="30" t="str">
        <x:f>IF(Projects!$B14="","",Projects!I14)</x:f>
        <x:v>At risk</x:v>
      </x:c>
      <x:c r="F14" s="30" t="str">
        <x:f>IF(Projects!$B14="","",Projects!H14)</x:f>
        <x:v>On hold</x:v>
      </x:c>
      <x:c r="G14" s="45" t="n">
        <x:f>IF(Projects!$B14="","",Projects!J14)</x:f>
        <x:v>46665</x:v>
      </x:c>
      <x:c r="H14" s="45" t="n">
        <x:f>IF(Projects!$B14="","",Projects!K14)</x:f>
        <x:v>46774</x:v>
      </x:c>
      <x:c r="I14" s="47" t="str">
        <x:f>IF(OR($B14="",COUNTIFS(Milestones!$C$10:$C$209,$B14,Milestones!$H$10:$H$209,"&gt;="&amp;I$9,Milestones!$H$10:$H$209,"&lt;"&amp;DATE(YEAR(I$9),MONTH(I$9)+1,1),Milestones!$O$10:$O$209,1)=0),"",COUNTIFS(Milestones!$C$10:$C$209,$B14,Milestones!$H$10:$H$209,"&gt;="&amp;I$9,Milestones!$H$10:$H$209,"&lt;"&amp;DATE(YEAR(I$9),MONTH(I$9)+1,1),Milestones!$O$10:$O$209,1))</x:f>
      </x:c>
      <x:c r="J14" s="47" t="str">
        <x:f>IF(OR($B14="",COUNTIFS(Milestones!$C$10:$C$209,$B14,Milestones!$H$10:$H$209,"&gt;="&amp;J$9,Milestones!$H$10:$H$209,"&lt;"&amp;DATE(YEAR(J$9),MONTH(J$9)+1,1),Milestones!$O$10:$O$209,1)=0),"",COUNTIFS(Milestones!$C$10:$C$209,$B14,Milestones!$H$10:$H$209,"&gt;="&amp;J$9,Milestones!$H$10:$H$209,"&lt;"&amp;DATE(YEAR(J$9),MONTH(J$9)+1,1),Milestones!$O$10:$O$209,1))</x:f>
      </x:c>
      <x:c r="K14" s="47" t="str">
        <x:f>IF(OR($B14="",COUNTIFS(Milestones!$C$10:$C$209,$B14,Milestones!$H$10:$H$209,"&gt;="&amp;K$9,Milestones!$H$10:$H$209,"&lt;"&amp;DATE(YEAR(K$9),MONTH(K$9)+1,1),Milestones!$O$10:$O$209,1)=0),"",COUNTIFS(Milestones!$C$10:$C$209,$B14,Milestones!$H$10:$H$209,"&gt;="&amp;K$9,Milestones!$H$10:$H$209,"&lt;"&amp;DATE(YEAR(K$9),MONTH(K$9)+1,1),Milestones!$O$10:$O$209,1))</x:f>
      </x:c>
      <x:c r="L14" s="47" t="str">
        <x:f>IF(OR($B14="",COUNTIFS(Milestones!$C$10:$C$209,$B14,Milestones!$H$10:$H$209,"&gt;="&amp;L$9,Milestones!$H$10:$H$209,"&lt;"&amp;DATE(YEAR(L$9),MONTH(L$9)+1,1),Milestones!$O$10:$O$209,1)=0),"",COUNTIFS(Milestones!$C$10:$C$209,$B14,Milestones!$H$10:$H$209,"&gt;="&amp;L$9,Milestones!$H$10:$H$209,"&lt;"&amp;DATE(YEAR(L$9),MONTH(L$9)+1,1),Milestones!$O$10:$O$209,1))</x:f>
      </x:c>
      <x:c r="M14" s="47" t="str">
        <x:f>IF(OR($B14="",COUNTIFS(Milestones!$C$10:$C$209,$B14,Milestones!$H$10:$H$209,"&gt;="&amp;M$9,Milestones!$H$10:$H$209,"&lt;"&amp;DATE(YEAR(M$9),MONTH(M$9)+1,1),Milestones!$O$10:$O$209,1)=0),"",COUNTIFS(Milestones!$C$10:$C$209,$B14,Milestones!$H$10:$H$209,"&gt;="&amp;M$9,Milestones!$H$10:$H$209,"&lt;"&amp;DATE(YEAR(M$9),MONTH(M$9)+1,1),Milestones!$O$10:$O$209,1))</x:f>
      </x:c>
      <x:c r="N14" s="47" t="str">
        <x:f>IF(OR($B14="",COUNTIFS(Milestones!$C$10:$C$209,$B14,Milestones!$H$10:$H$209,"&gt;="&amp;N$9,Milestones!$H$10:$H$209,"&lt;"&amp;DATE(YEAR(N$9),MONTH(N$9)+1,1),Milestones!$O$10:$O$209,1)=0),"",COUNTIFS(Milestones!$C$10:$C$209,$B14,Milestones!$H$10:$H$209,"&gt;="&amp;N$9,Milestones!$H$10:$H$209,"&lt;"&amp;DATE(YEAR(N$9),MONTH(N$9)+1,1),Milestones!$O$10:$O$209,1))</x:f>
      </x:c>
      <x:c r="O14" s="47" t="str">
        <x:f>IF(OR($B14="",COUNTIFS(Milestones!$C$10:$C$209,$B14,Milestones!$H$10:$H$209,"&gt;="&amp;O$9,Milestones!$H$10:$H$209,"&lt;"&amp;DATE(YEAR(O$9),MONTH(O$9)+1,1),Milestones!$O$10:$O$209,1)=0),"",COUNTIFS(Milestones!$C$10:$C$209,$B14,Milestones!$H$10:$H$209,"&gt;="&amp;O$9,Milestones!$H$10:$H$209,"&lt;"&amp;DATE(YEAR(O$9),MONTH(O$9)+1,1),Milestones!$O$10:$O$209,1))</x:f>
      </x:c>
      <x:c r="P14" s="47" t="str">
        <x:f>IF(OR($B14="",COUNTIFS(Milestones!$C$10:$C$209,$B14,Milestones!$H$10:$H$209,"&gt;="&amp;P$9,Milestones!$H$10:$H$209,"&lt;"&amp;DATE(YEAR(P$9),MONTH(P$9)+1,1),Milestones!$O$10:$O$209,1)=0),"",COUNTIFS(Milestones!$C$10:$C$209,$B14,Milestones!$H$10:$H$209,"&gt;="&amp;P$9,Milestones!$H$10:$H$209,"&lt;"&amp;DATE(YEAR(P$9),MONTH(P$9)+1,1),Milestones!$O$10:$O$209,1))</x:f>
      </x:c>
      <x:c r="Q14" s="47" t="str">
        <x:f>IF(OR($B14="",COUNTIFS(Milestones!$C$10:$C$209,$B14,Milestones!$H$10:$H$209,"&gt;="&amp;Q$9,Milestones!$H$10:$H$209,"&lt;"&amp;DATE(YEAR(Q$9),MONTH(Q$9)+1,1),Milestones!$O$10:$O$209,1)=0),"",COUNTIFS(Milestones!$C$10:$C$209,$B14,Milestones!$H$10:$H$209,"&gt;="&amp;Q$9,Milestones!$H$10:$H$209,"&lt;"&amp;DATE(YEAR(Q$9),MONTH(Q$9)+1,1),Milestones!$O$10:$O$209,1))</x:f>
      </x:c>
      <x:c r="R14" s="47" t="str">
        <x:f>IF(OR($B14="",COUNTIFS(Milestones!$C$10:$C$209,$B14,Milestones!$H$10:$H$209,"&gt;="&amp;R$9,Milestones!$H$10:$H$209,"&lt;"&amp;DATE(YEAR(R$9),MONTH(R$9)+1,1),Milestones!$O$10:$O$209,1)=0),"",COUNTIFS(Milestones!$C$10:$C$209,$B14,Milestones!$H$10:$H$209,"&gt;="&amp;R$9,Milestones!$H$10:$H$209,"&lt;"&amp;DATE(YEAR(R$9),MONTH(R$9)+1,1),Milestones!$O$10:$O$209,1))</x:f>
      </x:c>
      <x:c r="S14" s="47" t="n">
        <x:f>IF(OR($B14="",COUNTIFS(Milestones!$C$10:$C$209,$B14,Milestones!$H$10:$H$209,"&gt;="&amp;S$9,Milestones!$H$10:$H$209,"&lt;"&amp;DATE(YEAR(S$9),MONTH(S$9)+1,1),Milestones!$O$10:$O$209,1)=0),"",COUNTIFS(Milestones!$C$10:$C$209,$B14,Milestones!$H$10:$H$209,"&gt;="&amp;S$9,Milestones!$H$10:$H$209,"&lt;"&amp;DATE(YEAR(S$9),MONTH(S$9)+1,1),Milestones!$O$10:$O$209,1))</x:f>
        <x:v>1</x:v>
      </x:c>
      <x:c r="T14" s="47" t="str">
        <x:f>IF(OR($B14="",COUNTIFS(Milestones!$C$10:$C$209,$B14,Milestones!$H$10:$H$209,"&gt;="&amp;T$9,Milestones!$H$10:$H$209,"&lt;"&amp;DATE(YEAR(T$9),MONTH(T$9)+1,1),Milestones!$O$10:$O$209,1)=0),"",COUNTIFS(Milestones!$C$10:$C$209,$B14,Milestones!$H$10:$H$209,"&gt;="&amp;T$9,Milestones!$H$10:$H$209,"&lt;"&amp;DATE(YEAR(T$9),MONTH(T$9)+1,1),Milestones!$O$10:$O$209,1))</x:f>
      </x:c>
      <x:c r="U14" s="3"/>
    </x:row>
    <x:row r="15" ht="34" customHeight="1">
      <x:c r="A15" s="3"/>
      <x:c r="B15" s="34" t="str">
        <x:f>IF(Projects!$B15="","",Projects!B15)</x:f>
        <x:v>P006</x:v>
      </x:c>
      <x:c r="C15" s="34" t="str">
        <x:f>IF(Projects!$B15="","",Projects!C15)</x:f>
        <x:v>Data platform</x:v>
      </x:c>
      <x:c r="D15" s="34" t="str">
        <x:f>IF(Projects!$B15="","",Projects!E15)</x:f>
        <x:v>Drew Wilson</x:v>
      </x:c>
      <x:c r="E15" s="34" t="str">
        <x:f>IF(Projects!$B15="","",Projects!I15)</x:f>
        <x:v>On track</x:v>
      </x:c>
      <x:c r="F15" s="34" t="str">
        <x:f>IF(Projects!$B15="","",Projects!H15)</x:f>
        <x:v>Planned</x:v>
      </x:c>
      <x:c r="G15" s="46" t="n">
        <x:f>IF(Projects!$B15="","",Projects!J15)</x:f>
        <x:v>46693</x:v>
      </x:c>
      <x:c r="H15" s="46" t="n">
        <x:f>IF(Projects!$B15="","",Projects!K15)</x:f>
        <x:v>46838</x:v>
      </x:c>
      <x:c r="I15" s="48" t="str">
        <x:f>IF(OR($B15="",COUNTIFS(Milestones!$C$10:$C$209,$B15,Milestones!$H$10:$H$209,"&gt;="&amp;I$9,Milestones!$H$10:$H$209,"&lt;"&amp;DATE(YEAR(I$9),MONTH(I$9)+1,1),Milestones!$O$10:$O$209,1)=0),"",COUNTIFS(Milestones!$C$10:$C$209,$B15,Milestones!$H$10:$H$209,"&gt;="&amp;I$9,Milestones!$H$10:$H$209,"&lt;"&amp;DATE(YEAR(I$9),MONTH(I$9)+1,1),Milestones!$O$10:$O$209,1))</x:f>
      </x:c>
      <x:c r="J15" s="48" t="str">
        <x:f>IF(OR($B15="",COUNTIFS(Milestones!$C$10:$C$209,$B15,Milestones!$H$10:$H$209,"&gt;="&amp;J$9,Milestones!$H$10:$H$209,"&lt;"&amp;DATE(YEAR(J$9),MONTH(J$9)+1,1),Milestones!$O$10:$O$209,1)=0),"",COUNTIFS(Milestones!$C$10:$C$209,$B15,Milestones!$H$10:$H$209,"&gt;="&amp;J$9,Milestones!$H$10:$H$209,"&lt;"&amp;DATE(YEAR(J$9),MONTH(J$9)+1,1),Milestones!$O$10:$O$209,1))</x:f>
      </x:c>
      <x:c r="K15" s="48" t="str">
        <x:f>IF(OR($B15="",COUNTIFS(Milestones!$C$10:$C$209,$B15,Milestones!$H$10:$H$209,"&gt;="&amp;K$9,Milestones!$H$10:$H$209,"&lt;"&amp;DATE(YEAR(K$9),MONTH(K$9)+1,1),Milestones!$O$10:$O$209,1)=0),"",COUNTIFS(Milestones!$C$10:$C$209,$B15,Milestones!$H$10:$H$209,"&gt;="&amp;K$9,Milestones!$H$10:$H$209,"&lt;"&amp;DATE(YEAR(K$9),MONTH(K$9)+1,1),Milestones!$O$10:$O$209,1))</x:f>
      </x:c>
      <x:c r="L15" s="48" t="str">
        <x:f>IF(OR($B15="",COUNTIFS(Milestones!$C$10:$C$209,$B15,Milestones!$H$10:$H$209,"&gt;="&amp;L$9,Milestones!$H$10:$H$209,"&lt;"&amp;DATE(YEAR(L$9),MONTH(L$9)+1,1),Milestones!$O$10:$O$209,1)=0),"",COUNTIFS(Milestones!$C$10:$C$209,$B15,Milestones!$H$10:$H$209,"&gt;="&amp;L$9,Milestones!$H$10:$H$209,"&lt;"&amp;DATE(YEAR(L$9),MONTH(L$9)+1,1),Milestones!$O$10:$O$209,1))</x:f>
      </x:c>
      <x:c r="M15" s="48" t="str">
        <x:f>IF(OR($B15="",COUNTIFS(Milestones!$C$10:$C$209,$B15,Milestones!$H$10:$H$209,"&gt;="&amp;M$9,Milestones!$H$10:$H$209,"&lt;"&amp;DATE(YEAR(M$9),MONTH(M$9)+1,1),Milestones!$O$10:$O$209,1)=0),"",COUNTIFS(Milestones!$C$10:$C$209,$B15,Milestones!$H$10:$H$209,"&gt;="&amp;M$9,Milestones!$H$10:$H$209,"&lt;"&amp;DATE(YEAR(M$9),MONTH(M$9)+1,1),Milestones!$O$10:$O$209,1))</x:f>
      </x:c>
      <x:c r="N15" s="48" t="str">
        <x:f>IF(OR($B15="",COUNTIFS(Milestones!$C$10:$C$209,$B15,Milestones!$H$10:$H$209,"&gt;="&amp;N$9,Milestones!$H$10:$H$209,"&lt;"&amp;DATE(YEAR(N$9),MONTH(N$9)+1,1),Milestones!$O$10:$O$209,1)=0),"",COUNTIFS(Milestones!$C$10:$C$209,$B15,Milestones!$H$10:$H$209,"&gt;="&amp;N$9,Milestones!$H$10:$H$209,"&lt;"&amp;DATE(YEAR(N$9),MONTH(N$9)+1,1),Milestones!$O$10:$O$209,1))</x:f>
      </x:c>
      <x:c r="O15" s="48" t="str">
        <x:f>IF(OR($B15="",COUNTIFS(Milestones!$C$10:$C$209,$B15,Milestones!$H$10:$H$209,"&gt;="&amp;O$9,Milestones!$H$10:$H$209,"&lt;"&amp;DATE(YEAR(O$9),MONTH(O$9)+1,1),Milestones!$O$10:$O$209,1)=0),"",COUNTIFS(Milestones!$C$10:$C$209,$B15,Milestones!$H$10:$H$209,"&gt;="&amp;O$9,Milestones!$H$10:$H$209,"&lt;"&amp;DATE(YEAR(O$9),MONTH(O$9)+1,1),Milestones!$O$10:$O$209,1))</x:f>
      </x:c>
      <x:c r="P15" s="48" t="str">
        <x:f>IF(OR($B15="",COUNTIFS(Milestones!$C$10:$C$209,$B15,Milestones!$H$10:$H$209,"&gt;="&amp;P$9,Milestones!$H$10:$H$209,"&lt;"&amp;DATE(YEAR(P$9),MONTH(P$9)+1,1),Milestones!$O$10:$O$209,1)=0),"",COUNTIFS(Milestones!$C$10:$C$209,$B15,Milestones!$H$10:$H$209,"&gt;="&amp;P$9,Milestones!$H$10:$H$209,"&lt;"&amp;DATE(YEAR(P$9),MONTH(P$9)+1,1),Milestones!$O$10:$O$209,1))</x:f>
      </x:c>
      <x:c r="Q15" s="48" t="str">
        <x:f>IF(OR($B15="",COUNTIFS(Milestones!$C$10:$C$209,$B15,Milestones!$H$10:$H$209,"&gt;="&amp;Q$9,Milestones!$H$10:$H$209,"&lt;"&amp;DATE(YEAR(Q$9),MONTH(Q$9)+1,1),Milestones!$O$10:$O$209,1)=0),"",COUNTIFS(Milestones!$C$10:$C$209,$B15,Milestones!$H$10:$H$209,"&gt;="&amp;Q$9,Milestones!$H$10:$H$209,"&lt;"&amp;DATE(YEAR(Q$9),MONTH(Q$9)+1,1),Milestones!$O$10:$O$209,1))</x:f>
      </x:c>
      <x:c r="R15" s="48" t="str">
        <x:f>IF(OR($B15="",COUNTIFS(Milestones!$C$10:$C$209,$B15,Milestones!$H$10:$H$209,"&gt;="&amp;R$9,Milestones!$H$10:$H$209,"&lt;"&amp;DATE(YEAR(R$9),MONTH(R$9)+1,1),Milestones!$O$10:$O$209,1)=0),"",COUNTIFS(Milestones!$C$10:$C$209,$B15,Milestones!$H$10:$H$209,"&gt;="&amp;R$9,Milestones!$H$10:$H$209,"&lt;"&amp;DATE(YEAR(R$9),MONTH(R$9)+1,1),Milestones!$O$10:$O$209,1))</x:f>
      </x:c>
      <x:c r="S15" s="48" t="str">
        <x:f>IF(OR($B15="",COUNTIFS(Milestones!$C$10:$C$209,$B15,Milestones!$H$10:$H$209,"&gt;="&amp;S$9,Milestones!$H$10:$H$209,"&lt;"&amp;DATE(YEAR(S$9),MONTH(S$9)+1,1),Milestones!$O$10:$O$209,1)=0),"",COUNTIFS(Milestones!$C$10:$C$209,$B15,Milestones!$H$10:$H$209,"&gt;="&amp;S$9,Milestones!$H$10:$H$209,"&lt;"&amp;DATE(YEAR(S$9),MONTH(S$9)+1,1),Milestones!$O$10:$O$209,1))</x:f>
      </x:c>
      <x:c r="T15" s="48" t="str">
        <x:f>IF(OR($B15="",COUNTIFS(Milestones!$C$10:$C$209,$B15,Milestones!$H$10:$H$209,"&gt;="&amp;T$9,Milestones!$H$10:$H$209,"&lt;"&amp;DATE(YEAR(T$9),MONTH(T$9)+1,1),Milestones!$O$10:$O$209,1)=0),"",COUNTIFS(Milestones!$C$10:$C$209,$B15,Milestones!$H$10:$H$209,"&gt;="&amp;T$9,Milestones!$H$10:$H$209,"&lt;"&amp;DATE(YEAR(T$9),MONTH(T$9)+1,1),Milestones!$O$10:$O$209,1))</x:f>
      </x:c>
      <x:c r="U15" s="3"/>
    </x:row>
    <x:row r="16" ht="34" customHeight="1">
      <x:c r="A16" s="3"/>
      <x:c r="B16" s="30" t="str">
        <x:f>IF(Projects!$B16="","",Projects!B16)</x:f>
      </x:c>
      <x:c r="C16" s="30" t="str">
        <x:f>IF(Projects!$B16="","",Projects!C16)</x:f>
      </x:c>
      <x:c r="D16" s="30" t="str">
        <x:f>IF(Projects!$B16="","",Projects!E16)</x:f>
      </x:c>
      <x:c r="E16" s="30" t="str">
        <x:f>IF(Projects!$B16="","",Projects!I16)</x:f>
      </x:c>
      <x:c r="F16" s="30" t="str">
        <x:f>IF(Projects!$B16="","",Projects!H16)</x:f>
      </x:c>
      <x:c r="G16" s="45" t="str">
        <x:f>IF(Projects!$B16="","",Projects!J16)</x:f>
      </x:c>
      <x:c r="H16" s="45" t="str">
        <x:f>IF(Projects!$B16="","",Projects!K16)</x:f>
      </x:c>
      <x:c r="I16" s="47" t="str">
        <x:f>IF(OR($B16="",COUNTIFS(Milestones!$C$10:$C$209,$B16,Milestones!$H$10:$H$209,"&gt;="&amp;I$9,Milestones!$H$10:$H$209,"&lt;"&amp;DATE(YEAR(I$9),MONTH(I$9)+1,1),Milestones!$O$10:$O$209,1)=0),"",COUNTIFS(Milestones!$C$10:$C$209,$B16,Milestones!$H$10:$H$209,"&gt;="&amp;I$9,Milestones!$H$10:$H$209,"&lt;"&amp;DATE(YEAR(I$9),MONTH(I$9)+1,1),Milestones!$O$10:$O$209,1))</x:f>
      </x:c>
      <x:c r="J16" s="47" t="str">
        <x:f>IF(OR($B16="",COUNTIFS(Milestones!$C$10:$C$209,$B16,Milestones!$H$10:$H$209,"&gt;="&amp;J$9,Milestones!$H$10:$H$209,"&lt;"&amp;DATE(YEAR(J$9),MONTH(J$9)+1,1),Milestones!$O$10:$O$209,1)=0),"",COUNTIFS(Milestones!$C$10:$C$209,$B16,Milestones!$H$10:$H$209,"&gt;="&amp;J$9,Milestones!$H$10:$H$209,"&lt;"&amp;DATE(YEAR(J$9),MONTH(J$9)+1,1),Milestones!$O$10:$O$209,1))</x:f>
      </x:c>
      <x:c r="K16" s="47" t="str">
        <x:f>IF(OR($B16="",COUNTIFS(Milestones!$C$10:$C$209,$B16,Milestones!$H$10:$H$209,"&gt;="&amp;K$9,Milestones!$H$10:$H$209,"&lt;"&amp;DATE(YEAR(K$9),MONTH(K$9)+1,1),Milestones!$O$10:$O$209,1)=0),"",COUNTIFS(Milestones!$C$10:$C$209,$B16,Milestones!$H$10:$H$209,"&gt;="&amp;K$9,Milestones!$H$10:$H$209,"&lt;"&amp;DATE(YEAR(K$9),MONTH(K$9)+1,1),Milestones!$O$10:$O$209,1))</x:f>
      </x:c>
      <x:c r="L16" s="47" t="str">
        <x:f>IF(OR($B16="",COUNTIFS(Milestones!$C$10:$C$209,$B16,Milestones!$H$10:$H$209,"&gt;="&amp;L$9,Milestones!$H$10:$H$209,"&lt;"&amp;DATE(YEAR(L$9),MONTH(L$9)+1,1),Milestones!$O$10:$O$209,1)=0),"",COUNTIFS(Milestones!$C$10:$C$209,$B16,Milestones!$H$10:$H$209,"&gt;="&amp;L$9,Milestones!$H$10:$H$209,"&lt;"&amp;DATE(YEAR(L$9),MONTH(L$9)+1,1),Milestones!$O$10:$O$209,1))</x:f>
      </x:c>
      <x:c r="M16" s="47" t="str">
        <x:f>IF(OR($B16="",COUNTIFS(Milestones!$C$10:$C$209,$B16,Milestones!$H$10:$H$209,"&gt;="&amp;M$9,Milestones!$H$10:$H$209,"&lt;"&amp;DATE(YEAR(M$9),MONTH(M$9)+1,1),Milestones!$O$10:$O$209,1)=0),"",COUNTIFS(Milestones!$C$10:$C$209,$B16,Milestones!$H$10:$H$209,"&gt;="&amp;M$9,Milestones!$H$10:$H$209,"&lt;"&amp;DATE(YEAR(M$9),MONTH(M$9)+1,1),Milestones!$O$10:$O$209,1))</x:f>
      </x:c>
      <x:c r="N16" s="47" t="str">
        <x:f>IF(OR($B16="",COUNTIFS(Milestones!$C$10:$C$209,$B16,Milestones!$H$10:$H$209,"&gt;="&amp;N$9,Milestones!$H$10:$H$209,"&lt;"&amp;DATE(YEAR(N$9),MONTH(N$9)+1,1),Milestones!$O$10:$O$209,1)=0),"",COUNTIFS(Milestones!$C$10:$C$209,$B16,Milestones!$H$10:$H$209,"&gt;="&amp;N$9,Milestones!$H$10:$H$209,"&lt;"&amp;DATE(YEAR(N$9),MONTH(N$9)+1,1),Milestones!$O$10:$O$209,1))</x:f>
      </x:c>
      <x:c r="O16" s="47" t="str">
        <x:f>IF(OR($B16="",COUNTIFS(Milestones!$C$10:$C$209,$B16,Milestones!$H$10:$H$209,"&gt;="&amp;O$9,Milestones!$H$10:$H$209,"&lt;"&amp;DATE(YEAR(O$9),MONTH(O$9)+1,1),Milestones!$O$10:$O$209,1)=0),"",COUNTIFS(Milestones!$C$10:$C$209,$B16,Milestones!$H$10:$H$209,"&gt;="&amp;O$9,Milestones!$H$10:$H$209,"&lt;"&amp;DATE(YEAR(O$9),MONTH(O$9)+1,1),Milestones!$O$10:$O$209,1))</x:f>
      </x:c>
      <x:c r="P16" s="47" t="str">
        <x:f>IF(OR($B16="",COUNTIFS(Milestones!$C$10:$C$209,$B16,Milestones!$H$10:$H$209,"&gt;="&amp;P$9,Milestones!$H$10:$H$209,"&lt;"&amp;DATE(YEAR(P$9),MONTH(P$9)+1,1),Milestones!$O$10:$O$209,1)=0),"",COUNTIFS(Milestones!$C$10:$C$209,$B16,Milestones!$H$10:$H$209,"&gt;="&amp;P$9,Milestones!$H$10:$H$209,"&lt;"&amp;DATE(YEAR(P$9),MONTH(P$9)+1,1),Milestones!$O$10:$O$209,1))</x:f>
      </x:c>
      <x:c r="Q16" s="47" t="str">
        <x:f>IF(OR($B16="",COUNTIFS(Milestones!$C$10:$C$209,$B16,Milestones!$H$10:$H$209,"&gt;="&amp;Q$9,Milestones!$H$10:$H$209,"&lt;"&amp;DATE(YEAR(Q$9),MONTH(Q$9)+1,1),Milestones!$O$10:$O$209,1)=0),"",COUNTIFS(Milestones!$C$10:$C$209,$B16,Milestones!$H$10:$H$209,"&gt;="&amp;Q$9,Milestones!$H$10:$H$209,"&lt;"&amp;DATE(YEAR(Q$9),MONTH(Q$9)+1,1),Milestones!$O$10:$O$209,1))</x:f>
      </x:c>
      <x:c r="R16" s="47" t="str">
        <x:f>IF(OR($B16="",COUNTIFS(Milestones!$C$10:$C$209,$B16,Milestones!$H$10:$H$209,"&gt;="&amp;R$9,Milestones!$H$10:$H$209,"&lt;"&amp;DATE(YEAR(R$9),MONTH(R$9)+1,1),Milestones!$O$10:$O$209,1)=0),"",COUNTIFS(Milestones!$C$10:$C$209,$B16,Milestones!$H$10:$H$209,"&gt;="&amp;R$9,Milestones!$H$10:$H$209,"&lt;"&amp;DATE(YEAR(R$9),MONTH(R$9)+1,1),Milestones!$O$10:$O$209,1))</x:f>
      </x:c>
      <x:c r="S16" s="47" t="str">
        <x:f>IF(OR($B16="",COUNTIFS(Milestones!$C$10:$C$209,$B16,Milestones!$H$10:$H$209,"&gt;="&amp;S$9,Milestones!$H$10:$H$209,"&lt;"&amp;DATE(YEAR(S$9),MONTH(S$9)+1,1),Milestones!$O$10:$O$209,1)=0),"",COUNTIFS(Milestones!$C$10:$C$209,$B16,Milestones!$H$10:$H$209,"&gt;="&amp;S$9,Milestones!$H$10:$H$209,"&lt;"&amp;DATE(YEAR(S$9),MONTH(S$9)+1,1),Milestones!$O$10:$O$209,1))</x:f>
      </x:c>
      <x:c r="T16" s="47" t="str">
        <x:f>IF(OR($B16="",COUNTIFS(Milestones!$C$10:$C$209,$B16,Milestones!$H$10:$H$209,"&gt;="&amp;T$9,Milestones!$H$10:$H$209,"&lt;"&amp;DATE(YEAR(T$9),MONTH(T$9)+1,1),Milestones!$O$10:$O$209,1)=0),"",COUNTIFS(Milestones!$C$10:$C$209,$B16,Milestones!$H$10:$H$209,"&gt;="&amp;T$9,Milestones!$H$10:$H$209,"&lt;"&amp;DATE(YEAR(T$9),MONTH(T$9)+1,1),Milestones!$O$10:$O$209,1))</x:f>
      </x:c>
      <x:c r="U16" s="3"/>
    </x:row>
    <x:row r="17" ht="34" customHeight="1">
      <x:c r="A17" s="3"/>
      <x:c r="B17" s="34" t="str">
        <x:f>IF(Projects!$B17="","",Projects!B17)</x:f>
      </x:c>
      <x:c r="C17" s="34" t="str">
        <x:f>IF(Projects!$B17="","",Projects!C17)</x:f>
      </x:c>
      <x:c r="D17" s="34" t="str">
        <x:f>IF(Projects!$B17="","",Projects!E17)</x:f>
      </x:c>
      <x:c r="E17" s="34" t="str">
        <x:f>IF(Projects!$B17="","",Projects!I17)</x:f>
      </x:c>
      <x:c r="F17" s="34" t="str">
        <x:f>IF(Projects!$B17="","",Projects!H17)</x:f>
      </x:c>
      <x:c r="G17" s="46" t="str">
        <x:f>IF(Projects!$B17="","",Projects!J17)</x:f>
      </x:c>
      <x:c r="H17" s="46" t="str">
        <x:f>IF(Projects!$B17="","",Projects!K17)</x:f>
      </x:c>
      <x:c r="I17" s="48" t="str">
        <x:f>IF(OR($B17="",COUNTIFS(Milestones!$C$10:$C$209,$B17,Milestones!$H$10:$H$209,"&gt;="&amp;I$9,Milestones!$H$10:$H$209,"&lt;"&amp;DATE(YEAR(I$9),MONTH(I$9)+1,1),Milestones!$O$10:$O$209,1)=0),"",COUNTIFS(Milestones!$C$10:$C$209,$B17,Milestones!$H$10:$H$209,"&gt;="&amp;I$9,Milestones!$H$10:$H$209,"&lt;"&amp;DATE(YEAR(I$9),MONTH(I$9)+1,1),Milestones!$O$10:$O$209,1))</x:f>
      </x:c>
      <x:c r="J17" s="48" t="str">
        <x:f>IF(OR($B17="",COUNTIFS(Milestones!$C$10:$C$209,$B17,Milestones!$H$10:$H$209,"&gt;="&amp;J$9,Milestones!$H$10:$H$209,"&lt;"&amp;DATE(YEAR(J$9),MONTH(J$9)+1,1),Milestones!$O$10:$O$209,1)=0),"",COUNTIFS(Milestones!$C$10:$C$209,$B17,Milestones!$H$10:$H$209,"&gt;="&amp;J$9,Milestones!$H$10:$H$209,"&lt;"&amp;DATE(YEAR(J$9),MONTH(J$9)+1,1),Milestones!$O$10:$O$209,1))</x:f>
      </x:c>
      <x:c r="K17" s="48" t="str">
        <x:f>IF(OR($B17="",COUNTIFS(Milestones!$C$10:$C$209,$B17,Milestones!$H$10:$H$209,"&gt;="&amp;K$9,Milestones!$H$10:$H$209,"&lt;"&amp;DATE(YEAR(K$9),MONTH(K$9)+1,1),Milestones!$O$10:$O$209,1)=0),"",COUNTIFS(Milestones!$C$10:$C$209,$B17,Milestones!$H$10:$H$209,"&gt;="&amp;K$9,Milestones!$H$10:$H$209,"&lt;"&amp;DATE(YEAR(K$9),MONTH(K$9)+1,1),Milestones!$O$10:$O$209,1))</x:f>
      </x:c>
      <x:c r="L17" s="48" t="str">
        <x:f>IF(OR($B17="",COUNTIFS(Milestones!$C$10:$C$209,$B17,Milestones!$H$10:$H$209,"&gt;="&amp;L$9,Milestones!$H$10:$H$209,"&lt;"&amp;DATE(YEAR(L$9),MONTH(L$9)+1,1),Milestones!$O$10:$O$209,1)=0),"",COUNTIFS(Milestones!$C$10:$C$209,$B17,Milestones!$H$10:$H$209,"&gt;="&amp;L$9,Milestones!$H$10:$H$209,"&lt;"&amp;DATE(YEAR(L$9),MONTH(L$9)+1,1),Milestones!$O$10:$O$209,1))</x:f>
      </x:c>
      <x:c r="M17" s="48" t="str">
        <x:f>IF(OR($B17="",COUNTIFS(Milestones!$C$10:$C$209,$B17,Milestones!$H$10:$H$209,"&gt;="&amp;M$9,Milestones!$H$10:$H$209,"&lt;"&amp;DATE(YEAR(M$9),MONTH(M$9)+1,1),Milestones!$O$10:$O$209,1)=0),"",COUNTIFS(Milestones!$C$10:$C$209,$B17,Milestones!$H$10:$H$209,"&gt;="&amp;M$9,Milestones!$H$10:$H$209,"&lt;"&amp;DATE(YEAR(M$9),MONTH(M$9)+1,1),Milestones!$O$10:$O$209,1))</x:f>
      </x:c>
      <x:c r="N17" s="48" t="str">
        <x:f>IF(OR($B17="",COUNTIFS(Milestones!$C$10:$C$209,$B17,Milestones!$H$10:$H$209,"&gt;="&amp;N$9,Milestones!$H$10:$H$209,"&lt;"&amp;DATE(YEAR(N$9),MONTH(N$9)+1,1),Milestones!$O$10:$O$209,1)=0),"",COUNTIFS(Milestones!$C$10:$C$209,$B17,Milestones!$H$10:$H$209,"&gt;="&amp;N$9,Milestones!$H$10:$H$209,"&lt;"&amp;DATE(YEAR(N$9),MONTH(N$9)+1,1),Milestones!$O$10:$O$209,1))</x:f>
      </x:c>
      <x:c r="O17" s="48" t="str">
        <x:f>IF(OR($B17="",COUNTIFS(Milestones!$C$10:$C$209,$B17,Milestones!$H$10:$H$209,"&gt;="&amp;O$9,Milestones!$H$10:$H$209,"&lt;"&amp;DATE(YEAR(O$9),MONTH(O$9)+1,1),Milestones!$O$10:$O$209,1)=0),"",COUNTIFS(Milestones!$C$10:$C$209,$B17,Milestones!$H$10:$H$209,"&gt;="&amp;O$9,Milestones!$H$10:$H$209,"&lt;"&amp;DATE(YEAR(O$9),MONTH(O$9)+1,1),Milestones!$O$10:$O$209,1))</x:f>
      </x:c>
      <x:c r="P17" s="48" t="str">
        <x:f>IF(OR($B17="",COUNTIFS(Milestones!$C$10:$C$209,$B17,Milestones!$H$10:$H$209,"&gt;="&amp;P$9,Milestones!$H$10:$H$209,"&lt;"&amp;DATE(YEAR(P$9),MONTH(P$9)+1,1),Milestones!$O$10:$O$209,1)=0),"",COUNTIFS(Milestones!$C$10:$C$209,$B17,Milestones!$H$10:$H$209,"&gt;="&amp;P$9,Milestones!$H$10:$H$209,"&lt;"&amp;DATE(YEAR(P$9),MONTH(P$9)+1,1),Milestones!$O$10:$O$209,1))</x:f>
      </x:c>
      <x:c r="Q17" s="48" t="str">
        <x:f>IF(OR($B17="",COUNTIFS(Milestones!$C$10:$C$209,$B17,Milestones!$H$10:$H$209,"&gt;="&amp;Q$9,Milestones!$H$10:$H$209,"&lt;"&amp;DATE(YEAR(Q$9),MONTH(Q$9)+1,1),Milestones!$O$10:$O$209,1)=0),"",COUNTIFS(Milestones!$C$10:$C$209,$B17,Milestones!$H$10:$H$209,"&gt;="&amp;Q$9,Milestones!$H$10:$H$209,"&lt;"&amp;DATE(YEAR(Q$9),MONTH(Q$9)+1,1),Milestones!$O$10:$O$209,1))</x:f>
      </x:c>
      <x:c r="R17" s="48" t="str">
        <x:f>IF(OR($B17="",COUNTIFS(Milestones!$C$10:$C$209,$B17,Milestones!$H$10:$H$209,"&gt;="&amp;R$9,Milestones!$H$10:$H$209,"&lt;"&amp;DATE(YEAR(R$9),MONTH(R$9)+1,1),Milestones!$O$10:$O$209,1)=0),"",COUNTIFS(Milestones!$C$10:$C$209,$B17,Milestones!$H$10:$H$209,"&gt;="&amp;R$9,Milestones!$H$10:$H$209,"&lt;"&amp;DATE(YEAR(R$9),MONTH(R$9)+1,1),Milestones!$O$10:$O$209,1))</x:f>
      </x:c>
      <x:c r="S17" s="48" t="str">
        <x:f>IF(OR($B17="",COUNTIFS(Milestones!$C$10:$C$209,$B17,Milestones!$H$10:$H$209,"&gt;="&amp;S$9,Milestones!$H$10:$H$209,"&lt;"&amp;DATE(YEAR(S$9),MONTH(S$9)+1,1),Milestones!$O$10:$O$209,1)=0),"",COUNTIFS(Milestones!$C$10:$C$209,$B17,Milestones!$H$10:$H$209,"&gt;="&amp;S$9,Milestones!$H$10:$H$209,"&lt;"&amp;DATE(YEAR(S$9),MONTH(S$9)+1,1),Milestones!$O$10:$O$209,1))</x:f>
      </x:c>
      <x:c r="T17" s="48" t="str">
        <x:f>IF(OR($B17="",COUNTIFS(Milestones!$C$10:$C$209,$B17,Milestones!$H$10:$H$209,"&gt;="&amp;T$9,Milestones!$H$10:$H$209,"&lt;"&amp;DATE(YEAR(T$9),MONTH(T$9)+1,1),Milestones!$O$10:$O$209,1)=0),"",COUNTIFS(Milestones!$C$10:$C$209,$B17,Milestones!$H$10:$H$209,"&gt;="&amp;T$9,Milestones!$H$10:$H$209,"&lt;"&amp;DATE(YEAR(T$9),MONTH(T$9)+1,1),Milestones!$O$10:$O$209,1))</x:f>
      </x:c>
      <x:c r="U17" s="3"/>
    </x:row>
    <x:row r="18" ht="34" customHeight="1">
      <x:c r="A18" s="3"/>
      <x:c r="B18" s="30" t="str">
        <x:f>IF(Projects!$B18="","",Projects!B18)</x:f>
      </x:c>
      <x:c r="C18" s="30" t="str">
        <x:f>IF(Projects!$B18="","",Projects!C18)</x:f>
      </x:c>
      <x:c r="D18" s="30" t="str">
        <x:f>IF(Projects!$B18="","",Projects!E18)</x:f>
      </x:c>
      <x:c r="E18" s="30" t="str">
        <x:f>IF(Projects!$B18="","",Projects!I18)</x:f>
      </x:c>
      <x:c r="F18" s="30" t="str">
        <x:f>IF(Projects!$B18="","",Projects!H18)</x:f>
      </x:c>
      <x:c r="G18" s="45" t="str">
        <x:f>IF(Projects!$B18="","",Projects!J18)</x:f>
      </x:c>
      <x:c r="H18" s="45" t="str">
        <x:f>IF(Projects!$B18="","",Projects!K18)</x:f>
      </x:c>
      <x:c r="I18" s="47" t="str">
        <x:f>IF(OR($B18="",COUNTIFS(Milestones!$C$10:$C$209,$B18,Milestones!$H$10:$H$209,"&gt;="&amp;I$9,Milestones!$H$10:$H$209,"&lt;"&amp;DATE(YEAR(I$9),MONTH(I$9)+1,1),Milestones!$O$10:$O$209,1)=0),"",COUNTIFS(Milestones!$C$10:$C$209,$B18,Milestones!$H$10:$H$209,"&gt;="&amp;I$9,Milestones!$H$10:$H$209,"&lt;"&amp;DATE(YEAR(I$9),MONTH(I$9)+1,1),Milestones!$O$10:$O$209,1))</x:f>
      </x:c>
      <x:c r="J18" s="47" t="str">
        <x:f>IF(OR($B18="",COUNTIFS(Milestones!$C$10:$C$209,$B18,Milestones!$H$10:$H$209,"&gt;="&amp;J$9,Milestones!$H$10:$H$209,"&lt;"&amp;DATE(YEAR(J$9),MONTH(J$9)+1,1),Milestones!$O$10:$O$209,1)=0),"",COUNTIFS(Milestones!$C$10:$C$209,$B18,Milestones!$H$10:$H$209,"&gt;="&amp;J$9,Milestones!$H$10:$H$209,"&lt;"&amp;DATE(YEAR(J$9),MONTH(J$9)+1,1),Milestones!$O$10:$O$209,1))</x:f>
      </x:c>
      <x:c r="K18" s="47" t="str">
        <x:f>IF(OR($B18="",COUNTIFS(Milestones!$C$10:$C$209,$B18,Milestones!$H$10:$H$209,"&gt;="&amp;K$9,Milestones!$H$10:$H$209,"&lt;"&amp;DATE(YEAR(K$9),MONTH(K$9)+1,1),Milestones!$O$10:$O$209,1)=0),"",COUNTIFS(Milestones!$C$10:$C$209,$B18,Milestones!$H$10:$H$209,"&gt;="&amp;K$9,Milestones!$H$10:$H$209,"&lt;"&amp;DATE(YEAR(K$9),MONTH(K$9)+1,1),Milestones!$O$10:$O$209,1))</x:f>
      </x:c>
      <x:c r="L18" s="47" t="str">
        <x:f>IF(OR($B18="",COUNTIFS(Milestones!$C$10:$C$209,$B18,Milestones!$H$10:$H$209,"&gt;="&amp;L$9,Milestones!$H$10:$H$209,"&lt;"&amp;DATE(YEAR(L$9),MONTH(L$9)+1,1),Milestones!$O$10:$O$209,1)=0),"",COUNTIFS(Milestones!$C$10:$C$209,$B18,Milestones!$H$10:$H$209,"&gt;="&amp;L$9,Milestones!$H$10:$H$209,"&lt;"&amp;DATE(YEAR(L$9),MONTH(L$9)+1,1),Milestones!$O$10:$O$209,1))</x:f>
      </x:c>
      <x:c r="M18" s="47" t="str">
        <x:f>IF(OR($B18="",COUNTIFS(Milestones!$C$10:$C$209,$B18,Milestones!$H$10:$H$209,"&gt;="&amp;M$9,Milestones!$H$10:$H$209,"&lt;"&amp;DATE(YEAR(M$9),MONTH(M$9)+1,1),Milestones!$O$10:$O$209,1)=0),"",COUNTIFS(Milestones!$C$10:$C$209,$B18,Milestones!$H$10:$H$209,"&gt;="&amp;M$9,Milestones!$H$10:$H$209,"&lt;"&amp;DATE(YEAR(M$9),MONTH(M$9)+1,1),Milestones!$O$10:$O$209,1))</x:f>
      </x:c>
      <x:c r="N18" s="47" t="str">
        <x:f>IF(OR($B18="",COUNTIFS(Milestones!$C$10:$C$209,$B18,Milestones!$H$10:$H$209,"&gt;="&amp;N$9,Milestones!$H$10:$H$209,"&lt;"&amp;DATE(YEAR(N$9),MONTH(N$9)+1,1),Milestones!$O$10:$O$209,1)=0),"",COUNTIFS(Milestones!$C$10:$C$209,$B18,Milestones!$H$10:$H$209,"&gt;="&amp;N$9,Milestones!$H$10:$H$209,"&lt;"&amp;DATE(YEAR(N$9),MONTH(N$9)+1,1),Milestones!$O$10:$O$209,1))</x:f>
      </x:c>
      <x:c r="O18" s="47" t="str">
        <x:f>IF(OR($B18="",COUNTIFS(Milestones!$C$10:$C$209,$B18,Milestones!$H$10:$H$209,"&gt;="&amp;O$9,Milestones!$H$10:$H$209,"&lt;"&amp;DATE(YEAR(O$9),MONTH(O$9)+1,1),Milestones!$O$10:$O$209,1)=0),"",COUNTIFS(Milestones!$C$10:$C$209,$B18,Milestones!$H$10:$H$209,"&gt;="&amp;O$9,Milestones!$H$10:$H$209,"&lt;"&amp;DATE(YEAR(O$9),MONTH(O$9)+1,1),Milestones!$O$10:$O$209,1))</x:f>
      </x:c>
      <x:c r="P18" s="47" t="str">
        <x:f>IF(OR($B18="",COUNTIFS(Milestones!$C$10:$C$209,$B18,Milestones!$H$10:$H$209,"&gt;="&amp;P$9,Milestones!$H$10:$H$209,"&lt;"&amp;DATE(YEAR(P$9),MONTH(P$9)+1,1),Milestones!$O$10:$O$209,1)=0),"",COUNTIFS(Milestones!$C$10:$C$209,$B18,Milestones!$H$10:$H$209,"&gt;="&amp;P$9,Milestones!$H$10:$H$209,"&lt;"&amp;DATE(YEAR(P$9),MONTH(P$9)+1,1),Milestones!$O$10:$O$209,1))</x:f>
      </x:c>
      <x:c r="Q18" s="47" t="str">
        <x:f>IF(OR($B18="",COUNTIFS(Milestones!$C$10:$C$209,$B18,Milestones!$H$10:$H$209,"&gt;="&amp;Q$9,Milestones!$H$10:$H$209,"&lt;"&amp;DATE(YEAR(Q$9),MONTH(Q$9)+1,1),Milestones!$O$10:$O$209,1)=0),"",COUNTIFS(Milestones!$C$10:$C$209,$B18,Milestones!$H$10:$H$209,"&gt;="&amp;Q$9,Milestones!$H$10:$H$209,"&lt;"&amp;DATE(YEAR(Q$9),MONTH(Q$9)+1,1),Milestones!$O$10:$O$209,1))</x:f>
      </x:c>
      <x:c r="R18" s="47" t="str">
        <x:f>IF(OR($B18="",COUNTIFS(Milestones!$C$10:$C$209,$B18,Milestones!$H$10:$H$209,"&gt;="&amp;R$9,Milestones!$H$10:$H$209,"&lt;"&amp;DATE(YEAR(R$9),MONTH(R$9)+1,1),Milestones!$O$10:$O$209,1)=0),"",COUNTIFS(Milestones!$C$10:$C$209,$B18,Milestones!$H$10:$H$209,"&gt;="&amp;R$9,Milestones!$H$10:$H$209,"&lt;"&amp;DATE(YEAR(R$9),MONTH(R$9)+1,1),Milestones!$O$10:$O$209,1))</x:f>
      </x:c>
      <x:c r="S18" s="47" t="str">
        <x:f>IF(OR($B18="",COUNTIFS(Milestones!$C$10:$C$209,$B18,Milestones!$H$10:$H$209,"&gt;="&amp;S$9,Milestones!$H$10:$H$209,"&lt;"&amp;DATE(YEAR(S$9),MONTH(S$9)+1,1),Milestones!$O$10:$O$209,1)=0),"",COUNTIFS(Milestones!$C$10:$C$209,$B18,Milestones!$H$10:$H$209,"&gt;="&amp;S$9,Milestones!$H$10:$H$209,"&lt;"&amp;DATE(YEAR(S$9),MONTH(S$9)+1,1),Milestones!$O$10:$O$209,1))</x:f>
      </x:c>
      <x:c r="T18" s="47" t="str">
        <x:f>IF(OR($B18="",COUNTIFS(Milestones!$C$10:$C$209,$B18,Milestones!$H$10:$H$209,"&gt;="&amp;T$9,Milestones!$H$10:$H$209,"&lt;"&amp;DATE(YEAR(T$9),MONTH(T$9)+1,1),Milestones!$O$10:$O$209,1)=0),"",COUNTIFS(Milestones!$C$10:$C$209,$B18,Milestones!$H$10:$H$209,"&gt;="&amp;T$9,Milestones!$H$10:$H$209,"&lt;"&amp;DATE(YEAR(T$9),MONTH(T$9)+1,1),Milestones!$O$10:$O$209,1))</x:f>
      </x:c>
      <x:c r="U18" s="3"/>
    </x:row>
    <x:row r="19" ht="34" customHeight="1">
      <x:c r="A19" s="3"/>
      <x:c r="B19" s="34" t="str">
        <x:f>IF(Projects!$B19="","",Projects!B19)</x:f>
      </x:c>
      <x:c r="C19" s="34" t="str">
        <x:f>IF(Projects!$B19="","",Projects!C19)</x:f>
      </x:c>
      <x:c r="D19" s="34" t="str">
        <x:f>IF(Projects!$B19="","",Projects!E19)</x:f>
      </x:c>
      <x:c r="E19" s="34" t="str">
        <x:f>IF(Projects!$B19="","",Projects!I19)</x:f>
      </x:c>
      <x:c r="F19" s="34" t="str">
        <x:f>IF(Projects!$B19="","",Projects!H19)</x:f>
      </x:c>
      <x:c r="G19" s="46" t="str">
        <x:f>IF(Projects!$B19="","",Projects!J19)</x:f>
      </x:c>
      <x:c r="H19" s="46" t="str">
        <x:f>IF(Projects!$B19="","",Projects!K19)</x:f>
      </x:c>
      <x:c r="I19" s="48" t="str">
        <x:f>IF(OR($B19="",COUNTIFS(Milestones!$C$10:$C$209,$B19,Milestones!$H$10:$H$209,"&gt;="&amp;I$9,Milestones!$H$10:$H$209,"&lt;"&amp;DATE(YEAR(I$9),MONTH(I$9)+1,1),Milestones!$O$10:$O$209,1)=0),"",COUNTIFS(Milestones!$C$10:$C$209,$B19,Milestones!$H$10:$H$209,"&gt;="&amp;I$9,Milestones!$H$10:$H$209,"&lt;"&amp;DATE(YEAR(I$9),MONTH(I$9)+1,1),Milestones!$O$10:$O$209,1))</x:f>
      </x:c>
      <x:c r="J19" s="48" t="str">
        <x:f>IF(OR($B19="",COUNTIFS(Milestones!$C$10:$C$209,$B19,Milestones!$H$10:$H$209,"&gt;="&amp;J$9,Milestones!$H$10:$H$209,"&lt;"&amp;DATE(YEAR(J$9),MONTH(J$9)+1,1),Milestones!$O$10:$O$209,1)=0),"",COUNTIFS(Milestones!$C$10:$C$209,$B19,Milestones!$H$10:$H$209,"&gt;="&amp;J$9,Milestones!$H$10:$H$209,"&lt;"&amp;DATE(YEAR(J$9),MONTH(J$9)+1,1),Milestones!$O$10:$O$209,1))</x:f>
      </x:c>
      <x:c r="K19" s="48" t="str">
        <x:f>IF(OR($B19="",COUNTIFS(Milestones!$C$10:$C$209,$B19,Milestones!$H$10:$H$209,"&gt;="&amp;K$9,Milestones!$H$10:$H$209,"&lt;"&amp;DATE(YEAR(K$9),MONTH(K$9)+1,1),Milestones!$O$10:$O$209,1)=0),"",COUNTIFS(Milestones!$C$10:$C$209,$B19,Milestones!$H$10:$H$209,"&gt;="&amp;K$9,Milestones!$H$10:$H$209,"&lt;"&amp;DATE(YEAR(K$9),MONTH(K$9)+1,1),Milestones!$O$10:$O$209,1))</x:f>
      </x:c>
      <x:c r="L19" s="48" t="str">
        <x:f>IF(OR($B19="",COUNTIFS(Milestones!$C$10:$C$209,$B19,Milestones!$H$10:$H$209,"&gt;="&amp;L$9,Milestones!$H$10:$H$209,"&lt;"&amp;DATE(YEAR(L$9),MONTH(L$9)+1,1),Milestones!$O$10:$O$209,1)=0),"",COUNTIFS(Milestones!$C$10:$C$209,$B19,Milestones!$H$10:$H$209,"&gt;="&amp;L$9,Milestones!$H$10:$H$209,"&lt;"&amp;DATE(YEAR(L$9),MONTH(L$9)+1,1),Milestones!$O$10:$O$209,1))</x:f>
      </x:c>
      <x:c r="M19" s="48" t="str">
        <x:f>IF(OR($B19="",COUNTIFS(Milestones!$C$10:$C$209,$B19,Milestones!$H$10:$H$209,"&gt;="&amp;M$9,Milestones!$H$10:$H$209,"&lt;"&amp;DATE(YEAR(M$9),MONTH(M$9)+1,1),Milestones!$O$10:$O$209,1)=0),"",COUNTIFS(Milestones!$C$10:$C$209,$B19,Milestones!$H$10:$H$209,"&gt;="&amp;M$9,Milestones!$H$10:$H$209,"&lt;"&amp;DATE(YEAR(M$9),MONTH(M$9)+1,1),Milestones!$O$10:$O$209,1))</x:f>
      </x:c>
      <x:c r="N19" s="48" t="str">
        <x:f>IF(OR($B19="",COUNTIFS(Milestones!$C$10:$C$209,$B19,Milestones!$H$10:$H$209,"&gt;="&amp;N$9,Milestones!$H$10:$H$209,"&lt;"&amp;DATE(YEAR(N$9),MONTH(N$9)+1,1),Milestones!$O$10:$O$209,1)=0),"",COUNTIFS(Milestones!$C$10:$C$209,$B19,Milestones!$H$10:$H$209,"&gt;="&amp;N$9,Milestones!$H$10:$H$209,"&lt;"&amp;DATE(YEAR(N$9),MONTH(N$9)+1,1),Milestones!$O$10:$O$209,1))</x:f>
      </x:c>
      <x:c r="O19" s="48" t="str">
        <x:f>IF(OR($B19="",COUNTIFS(Milestones!$C$10:$C$209,$B19,Milestones!$H$10:$H$209,"&gt;="&amp;O$9,Milestones!$H$10:$H$209,"&lt;"&amp;DATE(YEAR(O$9),MONTH(O$9)+1,1),Milestones!$O$10:$O$209,1)=0),"",COUNTIFS(Milestones!$C$10:$C$209,$B19,Milestones!$H$10:$H$209,"&gt;="&amp;O$9,Milestones!$H$10:$H$209,"&lt;"&amp;DATE(YEAR(O$9),MONTH(O$9)+1,1),Milestones!$O$10:$O$209,1))</x:f>
      </x:c>
      <x:c r="P19" s="48" t="str">
        <x:f>IF(OR($B19="",COUNTIFS(Milestones!$C$10:$C$209,$B19,Milestones!$H$10:$H$209,"&gt;="&amp;P$9,Milestones!$H$10:$H$209,"&lt;"&amp;DATE(YEAR(P$9),MONTH(P$9)+1,1),Milestones!$O$10:$O$209,1)=0),"",COUNTIFS(Milestones!$C$10:$C$209,$B19,Milestones!$H$10:$H$209,"&gt;="&amp;P$9,Milestones!$H$10:$H$209,"&lt;"&amp;DATE(YEAR(P$9),MONTH(P$9)+1,1),Milestones!$O$10:$O$209,1))</x:f>
      </x:c>
      <x:c r="Q19" s="48" t="str">
        <x:f>IF(OR($B19="",COUNTIFS(Milestones!$C$10:$C$209,$B19,Milestones!$H$10:$H$209,"&gt;="&amp;Q$9,Milestones!$H$10:$H$209,"&lt;"&amp;DATE(YEAR(Q$9),MONTH(Q$9)+1,1),Milestones!$O$10:$O$209,1)=0),"",COUNTIFS(Milestones!$C$10:$C$209,$B19,Milestones!$H$10:$H$209,"&gt;="&amp;Q$9,Milestones!$H$10:$H$209,"&lt;"&amp;DATE(YEAR(Q$9),MONTH(Q$9)+1,1),Milestones!$O$10:$O$209,1))</x:f>
      </x:c>
      <x:c r="R19" s="48" t="str">
        <x:f>IF(OR($B19="",COUNTIFS(Milestones!$C$10:$C$209,$B19,Milestones!$H$10:$H$209,"&gt;="&amp;R$9,Milestones!$H$10:$H$209,"&lt;"&amp;DATE(YEAR(R$9),MONTH(R$9)+1,1),Milestones!$O$10:$O$209,1)=0),"",COUNTIFS(Milestones!$C$10:$C$209,$B19,Milestones!$H$10:$H$209,"&gt;="&amp;R$9,Milestones!$H$10:$H$209,"&lt;"&amp;DATE(YEAR(R$9),MONTH(R$9)+1,1),Milestones!$O$10:$O$209,1))</x:f>
      </x:c>
      <x:c r="S19" s="48" t="str">
        <x:f>IF(OR($B19="",COUNTIFS(Milestones!$C$10:$C$209,$B19,Milestones!$H$10:$H$209,"&gt;="&amp;S$9,Milestones!$H$10:$H$209,"&lt;"&amp;DATE(YEAR(S$9),MONTH(S$9)+1,1),Milestones!$O$10:$O$209,1)=0),"",COUNTIFS(Milestones!$C$10:$C$209,$B19,Milestones!$H$10:$H$209,"&gt;="&amp;S$9,Milestones!$H$10:$H$209,"&lt;"&amp;DATE(YEAR(S$9),MONTH(S$9)+1,1),Milestones!$O$10:$O$209,1))</x:f>
      </x:c>
      <x:c r="T19" s="48" t="str">
        <x:f>IF(OR($B19="",COUNTIFS(Milestones!$C$10:$C$209,$B19,Milestones!$H$10:$H$209,"&gt;="&amp;T$9,Milestones!$H$10:$H$209,"&lt;"&amp;DATE(YEAR(T$9),MONTH(T$9)+1,1),Milestones!$O$10:$O$209,1)=0),"",COUNTIFS(Milestones!$C$10:$C$209,$B19,Milestones!$H$10:$H$209,"&gt;="&amp;T$9,Milestones!$H$10:$H$209,"&lt;"&amp;DATE(YEAR(T$9),MONTH(T$9)+1,1),Milestones!$O$10:$O$209,1))</x:f>
      </x:c>
      <x:c r="U19" s="3"/>
    </x:row>
    <x:row r="20" ht="34" customHeight="1">
      <x:c r="A20" s="3"/>
      <x:c r="B20" s="30" t="str">
        <x:f>IF(Projects!$B20="","",Projects!B20)</x:f>
      </x:c>
      <x:c r="C20" s="30" t="str">
        <x:f>IF(Projects!$B20="","",Projects!C20)</x:f>
      </x:c>
      <x:c r="D20" s="30" t="str">
        <x:f>IF(Projects!$B20="","",Projects!E20)</x:f>
      </x:c>
      <x:c r="E20" s="30" t="str">
        <x:f>IF(Projects!$B20="","",Projects!I20)</x:f>
      </x:c>
      <x:c r="F20" s="30" t="str">
        <x:f>IF(Projects!$B20="","",Projects!H20)</x:f>
      </x:c>
      <x:c r="G20" s="45" t="str">
        <x:f>IF(Projects!$B20="","",Projects!J20)</x:f>
      </x:c>
      <x:c r="H20" s="45" t="str">
        <x:f>IF(Projects!$B20="","",Projects!K20)</x:f>
      </x:c>
      <x:c r="I20" s="47" t="str">
        <x:f>IF(OR($B20="",COUNTIFS(Milestones!$C$10:$C$209,$B20,Milestones!$H$10:$H$209,"&gt;="&amp;I$9,Milestones!$H$10:$H$209,"&lt;"&amp;DATE(YEAR(I$9),MONTH(I$9)+1,1),Milestones!$O$10:$O$209,1)=0),"",COUNTIFS(Milestones!$C$10:$C$209,$B20,Milestones!$H$10:$H$209,"&gt;="&amp;I$9,Milestones!$H$10:$H$209,"&lt;"&amp;DATE(YEAR(I$9),MONTH(I$9)+1,1),Milestones!$O$10:$O$209,1))</x:f>
      </x:c>
      <x:c r="J20" s="47" t="str">
        <x:f>IF(OR($B20="",COUNTIFS(Milestones!$C$10:$C$209,$B20,Milestones!$H$10:$H$209,"&gt;="&amp;J$9,Milestones!$H$10:$H$209,"&lt;"&amp;DATE(YEAR(J$9),MONTH(J$9)+1,1),Milestones!$O$10:$O$209,1)=0),"",COUNTIFS(Milestones!$C$10:$C$209,$B20,Milestones!$H$10:$H$209,"&gt;="&amp;J$9,Milestones!$H$10:$H$209,"&lt;"&amp;DATE(YEAR(J$9),MONTH(J$9)+1,1),Milestones!$O$10:$O$209,1))</x:f>
      </x:c>
      <x:c r="K20" s="47" t="str">
        <x:f>IF(OR($B20="",COUNTIFS(Milestones!$C$10:$C$209,$B20,Milestones!$H$10:$H$209,"&gt;="&amp;K$9,Milestones!$H$10:$H$209,"&lt;"&amp;DATE(YEAR(K$9),MONTH(K$9)+1,1),Milestones!$O$10:$O$209,1)=0),"",COUNTIFS(Milestones!$C$10:$C$209,$B20,Milestones!$H$10:$H$209,"&gt;="&amp;K$9,Milestones!$H$10:$H$209,"&lt;"&amp;DATE(YEAR(K$9),MONTH(K$9)+1,1),Milestones!$O$10:$O$209,1))</x:f>
      </x:c>
      <x:c r="L20" s="47" t="str">
        <x:f>IF(OR($B20="",COUNTIFS(Milestones!$C$10:$C$209,$B20,Milestones!$H$10:$H$209,"&gt;="&amp;L$9,Milestones!$H$10:$H$209,"&lt;"&amp;DATE(YEAR(L$9),MONTH(L$9)+1,1),Milestones!$O$10:$O$209,1)=0),"",COUNTIFS(Milestones!$C$10:$C$209,$B20,Milestones!$H$10:$H$209,"&gt;="&amp;L$9,Milestones!$H$10:$H$209,"&lt;"&amp;DATE(YEAR(L$9),MONTH(L$9)+1,1),Milestones!$O$10:$O$209,1))</x:f>
      </x:c>
      <x:c r="M20" s="47" t="str">
        <x:f>IF(OR($B20="",COUNTIFS(Milestones!$C$10:$C$209,$B20,Milestones!$H$10:$H$209,"&gt;="&amp;M$9,Milestones!$H$10:$H$209,"&lt;"&amp;DATE(YEAR(M$9),MONTH(M$9)+1,1),Milestones!$O$10:$O$209,1)=0),"",COUNTIFS(Milestones!$C$10:$C$209,$B20,Milestones!$H$10:$H$209,"&gt;="&amp;M$9,Milestones!$H$10:$H$209,"&lt;"&amp;DATE(YEAR(M$9),MONTH(M$9)+1,1),Milestones!$O$10:$O$209,1))</x:f>
      </x:c>
      <x:c r="N20" s="47" t="str">
        <x:f>IF(OR($B20="",COUNTIFS(Milestones!$C$10:$C$209,$B20,Milestones!$H$10:$H$209,"&gt;="&amp;N$9,Milestones!$H$10:$H$209,"&lt;"&amp;DATE(YEAR(N$9),MONTH(N$9)+1,1),Milestones!$O$10:$O$209,1)=0),"",COUNTIFS(Milestones!$C$10:$C$209,$B20,Milestones!$H$10:$H$209,"&gt;="&amp;N$9,Milestones!$H$10:$H$209,"&lt;"&amp;DATE(YEAR(N$9),MONTH(N$9)+1,1),Milestones!$O$10:$O$209,1))</x:f>
      </x:c>
      <x:c r="O20" s="47" t="str">
        <x:f>IF(OR($B20="",COUNTIFS(Milestones!$C$10:$C$209,$B20,Milestones!$H$10:$H$209,"&gt;="&amp;O$9,Milestones!$H$10:$H$209,"&lt;"&amp;DATE(YEAR(O$9),MONTH(O$9)+1,1),Milestones!$O$10:$O$209,1)=0),"",COUNTIFS(Milestones!$C$10:$C$209,$B20,Milestones!$H$10:$H$209,"&gt;="&amp;O$9,Milestones!$H$10:$H$209,"&lt;"&amp;DATE(YEAR(O$9),MONTH(O$9)+1,1),Milestones!$O$10:$O$209,1))</x:f>
      </x:c>
      <x:c r="P20" s="47" t="str">
        <x:f>IF(OR($B20="",COUNTIFS(Milestones!$C$10:$C$209,$B20,Milestones!$H$10:$H$209,"&gt;="&amp;P$9,Milestones!$H$10:$H$209,"&lt;"&amp;DATE(YEAR(P$9),MONTH(P$9)+1,1),Milestones!$O$10:$O$209,1)=0),"",COUNTIFS(Milestones!$C$10:$C$209,$B20,Milestones!$H$10:$H$209,"&gt;="&amp;P$9,Milestones!$H$10:$H$209,"&lt;"&amp;DATE(YEAR(P$9),MONTH(P$9)+1,1),Milestones!$O$10:$O$209,1))</x:f>
      </x:c>
      <x:c r="Q20" s="47" t="str">
        <x:f>IF(OR($B20="",COUNTIFS(Milestones!$C$10:$C$209,$B20,Milestones!$H$10:$H$209,"&gt;="&amp;Q$9,Milestones!$H$10:$H$209,"&lt;"&amp;DATE(YEAR(Q$9),MONTH(Q$9)+1,1),Milestones!$O$10:$O$209,1)=0),"",COUNTIFS(Milestones!$C$10:$C$209,$B20,Milestones!$H$10:$H$209,"&gt;="&amp;Q$9,Milestones!$H$10:$H$209,"&lt;"&amp;DATE(YEAR(Q$9),MONTH(Q$9)+1,1),Milestones!$O$10:$O$209,1))</x:f>
      </x:c>
      <x:c r="R20" s="47" t="str">
        <x:f>IF(OR($B20="",COUNTIFS(Milestones!$C$10:$C$209,$B20,Milestones!$H$10:$H$209,"&gt;="&amp;R$9,Milestones!$H$10:$H$209,"&lt;"&amp;DATE(YEAR(R$9),MONTH(R$9)+1,1),Milestones!$O$10:$O$209,1)=0),"",COUNTIFS(Milestones!$C$10:$C$209,$B20,Milestones!$H$10:$H$209,"&gt;="&amp;R$9,Milestones!$H$10:$H$209,"&lt;"&amp;DATE(YEAR(R$9),MONTH(R$9)+1,1),Milestones!$O$10:$O$209,1))</x:f>
      </x:c>
      <x:c r="S20" s="47" t="str">
        <x:f>IF(OR($B20="",COUNTIFS(Milestones!$C$10:$C$209,$B20,Milestones!$H$10:$H$209,"&gt;="&amp;S$9,Milestones!$H$10:$H$209,"&lt;"&amp;DATE(YEAR(S$9),MONTH(S$9)+1,1),Milestones!$O$10:$O$209,1)=0),"",COUNTIFS(Milestones!$C$10:$C$209,$B20,Milestones!$H$10:$H$209,"&gt;="&amp;S$9,Milestones!$H$10:$H$209,"&lt;"&amp;DATE(YEAR(S$9),MONTH(S$9)+1,1),Milestones!$O$10:$O$209,1))</x:f>
      </x:c>
      <x:c r="T20" s="47" t="str">
        <x:f>IF(OR($B20="",COUNTIFS(Milestones!$C$10:$C$209,$B20,Milestones!$H$10:$H$209,"&gt;="&amp;T$9,Milestones!$H$10:$H$209,"&lt;"&amp;DATE(YEAR(T$9),MONTH(T$9)+1,1),Milestones!$O$10:$O$209,1)=0),"",COUNTIFS(Milestones!$C$10:$C$209,$B20,Milestones!$H$10:$H$209,"&gt;="&amp;T$9,Milestones!$H$10:$H$209,"&lt;"&amp;DATE(YEAR(T$9),MONTH(T$9)+1,1),Milestones!$O$10:$O$209,1))</x:f>
      </x:c>
      <x:c r="U20" s="3"/>
    </x:row>
    <x:row r="21" ht="34" customHeight="1">
      <x:c r="A21" s="3"/>
      <x:c r="B21" s="34" t="str">
        <x:f>IF(Projects!$B21="","",Projects!B21)</x:f>
      </x:c>
      <x:c r="C21" s="34" t="str">
        <x:f>IF(Projects!$B21="","",Projects!C21)</x:f>
      </x:c>
      <x:c r="D21" s="34" t="str">
        <x:f>IF(Projects!$B21="","",Projects!E21)</x:f>
      </x:c>
      <x:c r="E21" s="34" t="str">
        <x:f>IF(Projects!$B21="","",Projects!I21)</x:f>
      </x:c>
      <x:c r="F21" s="34" t="str">
        <x:f>IF(Projects!$B21="","",Projects!H21)</x:f>
      </x:c>
      <x:c r="G21" s="46" t="str">
        <x:f>IF(Projects!$B21="","",Projects!J21)</x:f>
      </x:c>
      <x:c r="H21" s="46" t="str">
        <x:f>IF(Projects!$B21="","",Projects!K21)</x:f>
      </x:c>
      <x:c r="I21" s="48" t="str">
        <x:f>IF(OR($B21="",COUNTIFS(Milestones!$C$10:$C$209,$B21,Milestones!$H$10:$H$209,"&gt;="&amp;I$9,Milestones!$H$10:$H$209,"&lt;"&amp;DATE(YEAR(I$9),MONTH(I$9)+1,1),Milestones!$O$10:$O$209,1)=0),"",COUNTIFS(Milestones!$C$10:$C$209,$B21,Milestones!$H$10:$H$209,"&gt;="&amp;I$9,Milestones!$H$10:$H$209,"&lt;"&amp;DATE(YEAR(I$9),MONTH(I$9)+1,1),Milestones!$O$10:$O$209,1))</x:f>
      </x:c>
      <x:c r="J21" s="48" t="str">
        <x:f>IF(OR($B21="",COUNTIFS(Milestones!$C$10:$C$209,$B21,Milestones!$H$10:$H$209,"&gt;="&amp;J$9,Milestones!$H$10:$H$209,"&lt;"&amp;DATE(YEAR(J$9),MONTH(J$9)+1,1),Milestones!$O$10:$O$209,1)=0),"",COUNTIFS(Milestones!$C$10:$C$209,$B21,Milestones!$H$10:$H$209,"&gt;="&amp;J$9,Milestones!$H$10:$H$209,"&lt;"&amp;DATE(YEAR(J$9),MONTH(J$9)+1,1),Milestones!$O$10:$O$209,1))</x:f>
      </x:c>
      <x:c r="K21" s="48" t="str">
        <x:f>IF(OR($B21="",COUNTIFS(Milestones!$C$10:$C$209,$B21,Milestones!$H$10:$H$209,"&gt;="&amp;K$9,Milestones!$H$10:$H$209,"&lt;"&amp;DATE(YEAR(K$9),MONTH(K$9)+1,1),Milestones!$O$10:$O$209,1)=0),"",COUNTIFS(Milestones!$C$10:$C$209,$B21,Milestones!$H$10:$H$209,"&gt;="&amp;K$9,Milestones!$H$10:$H$209,"&lt;"&amp;DATE(YEAR(K$9),MONTH(K$9)+1,1),Milestones!$O$10:$O$209,1))</x:f>
      </x:c>
      <x:c r="L21" s="48" t="str">
        <x:f>IF(OR($B21="",COUNTIFS(Milestones!$C$10:$C$209,$B21,Milestones!$H$10:$H$209,"&gt;="&amp;L$9,Milestones!$H$10:$H$209,"&lt;"&amp;DATE(YEAR(L$9),MONTH(L$9)+1,1),Milestones!$O$10:$O$209,1)=0),"",COUNTIFS(Milestones!$C$10:$C$209,$B21,Milestones!$H$10:$H$209,"&gt;="&amp;L$9,Milestones!$H$10:$H$209,"&lt;"&amp;DATE(YEAR(L$9),MONTH(L$9)+1,1),Milestones!$O$10:$O$209,1))</x:f>
      </x:c>
      <x:c r="M21" s="48" t="str">
        <x:f>IF(OR($B21="",COUNTIFS(Milestones!$C$10:$C$209,$B21,Milestones!$H$10:$H$209,"&gt;="&amp;M$9,Milestones!$H$10:$H$209,"&lt;"&amp;DATE(YEAR(M$9),MONTH(M$9)+1,1),Milestones!$O$10:$O$209,1)=0),"",COUNTIFS(Milestones!$C$10:$C$209,$B21,Milestones!$H$10:$H$209,"&gt;="&amp;M$9,Milestones!$H$10:$H$209,"&lt;"&amp;DATE(YEAR(M$9),MONTH(M$9)+1,1),Milestones!$O$10:$O$209,1))</x:f>
      </x:c>
      <x:c r="N21" s="48" t="str">
        <x:f>IF(OR($B21="",COUNTIFS(Milestones!$C$10:$C$209,$B21,Milestones!$H$10:$H$209,"&gt;="&amp;N$9,Milestones!$H$10:$H$209,"&lt;"&amp;DATE(YEAR(N$9),MONTH(N$9)+1,1),Milestones!$O$10:$O$209,1)=0),"",COUNTIFS(Milestones!$C$10:$C$209,$B21,Milestones!$H$10:$H$209,"&gt;="&amp;N$9,Milestones!$H$10:$H$209,"&lt;"&amp;DATE(YEAR(N$9),MONTH(N$9)+1,1),Milestones!$O$10:$O$209,1))</x:f>
      </x:c>
      <x:c r="O21" s="48" t="str">
        <x:f>IF(OR($B21="",COUNTIFS(Milestones!$C$10:$C$209,$B21,Milestones!$H$10:$H$209,"&gt;="&amp;O$9,Milestones!$H$10:$H$209,"&lt;"&amp;DATE(YEAR(O$9),MONTH(O$9)+1,1),Milestones!$O$10:$O$209,1)=0),"",COUNTIFS(Milestones!$C$10:$C$209,$B21,Milestones!$H$10:$H$209,"&gt;="&amp;O$9,Milestones!$H$10:$H$209,"&lt;"&amp;DATE(YEAR(O$9),MONTH(O$9)+1,1),Milestones!$O$10:$O$209,1))</x:f>
      </x:c>
      <x:c r="P21" s="48" t="str">
        <x:f>IF(OR($B21="",COUNTIFS(Milestones!$C$10:$C$209,$B21,Milestones!$H$10:$H$209,"&gt;="&amp;P$9,Milestones!$H$10:$H$209,"&lt;"&amp;DATE(YEAR(P$9),MONTH(P$9)+1,1),Milestones!$O$10:$O$209,1)=0),"",COUNTIFS(Milestones!$C$10:$C$209,$B21,Milestones!$H$10:$H$209,"&gt;="&amp;P$9,Milestones!$H$10:$H$209,"&lt;"&amp;DATE(YEAR(P$9),MONTH(P$9)+1,1),Milestones!$O$10:$O$209,1))</x:f>
      </x:c>
      <x:c r="Q21" s="48" t="str">
        <x:f>IF(OR($B21="",COUNTIFS(Milestones!$C$10:$C$209,$B21,Milestones!$H$10:$H$209,"&gt;="&amp;Q$9,Milestones!$H$10:$H$209,"&lt;"&amp;DATE(YEAR(Q$9),MONTH(Q$9)+1,1),Milestones!$O$10:$O$209,1)=0),"",COUNTIFS(Milestones!$C$10:$C$209,$B21,Milestones!$H$10:$H$209,"&gt;="&amp;Q$9,Milestones!$H$10:$H$209,"&lt;"&amp;DATE(YEAR(Q$9),MONTH(Q$9)+1,1),Milestones!$O$10:$O$209,1))</x:f>
      </x:c>
      <x:c r="R21" s="48" t="str">
        <x:f>IF(OR($B21="",COUNTIFS(Milestones!$C$10:$C$209,$B21,Milestones!$H$10:$H$209,"&gt;="&amp;R$9,Milestones!$H$10:$H$209,"&lt;"&amp;DATE(YEAR(R$9),MONTH(R$9)+1,1),Milestones!$O$10:$O$209,1)=0),"",COUNTIFS(Milestones!$C$10:$C$209,$B21,Milestones!$H$10:$H$209,"&gt;="&amp;R$9,Milestones!$H$10:$H$209,"&lt;"&amp;DATE(YEAR(R$9),MONTH(R$9)+1,1),Milestones!$O$10:$O$209,1))</x:f>
      </x:c>
      <x:c r="S21" s="48" t="str">
        <x:f>IF(OR($B21="",COUNTIFS(Milestones!$C$10:$C$209,$B21,Milestones!$H$10:$H$209,"&gt;="&amp;S$9,Milestones!$H$10:$H$209,"&lt;"&amp;DATE(YEAR(S$9),MONTH(S$9)+1,1),Milestones!$O$10:$O$209,1)=0),"",COUNTIFS(Milestones!$C$10:$C$209,$B21,Milestones!$H$10:$H$209,"&gt;="&amp;S$9,Milestones!$H$10:$H$209,"&lt;"&amp;DATE(YEAR(S$9),MONTH(S$9)+1,1),Milestones!$O$10:$O$209,1))</x:f>
      </x:c>
      <x:c r="T21" s="48" t="str">
        <x:f>IF(OR($B21="",COUNTIFS(Milestones!$C$10:$C$209,$B21,Milestones!$H$10:$H$209,"&gt;="&amp;T$9,Milestones!$H$10:$H$209,"&lt;"&amp;DATE(YEAR(T$9),MONTH(T$9)+1,1),Milestones!$O$10:$O$209,1)=0),"",COUNTIFS(Milestones!$C$10:$C$209,$B21,Milestones!$H$10:$H$209,"&gt;="&amp;T$9,Milestones!$H$10:$H$209,"&lt;"&amp;DATE(YEAR(T$9),MONTH(T$9)+1,1),Milestones!$O$10:$O$209,1))</x:f>
      </x:c>
      <x:c r="U21" s="3"/>
    </x:row>
    <x:row r="22" ht="34" customHeight="1">
      <x:c r="A22" s="3"/>
      <x:c r="B22" s="30" t="str">
        <x:f>IF(Projects!$B22="","",Projects!B22)</x:f>
      </x:c>
      <x:c r="C22" s="30" t="str">
        <x:f>IF(Projects!$B22="","",Projects!C22)</x:f>
      </x:c>
      <x:c r="D22" s="30" t="str">
        <x:f>IF(Projects!$B22="","",Projects!E22)</x:f>
      </x:c>
      <x:c r="E22" s="30" t="str">
        <x:f>IF(Projects!$B22="","",Projects!I22)</x:f>
      </x:c>
      <x:c r="F22" s="30" t="str">
        <x:f>IF(Projects!$B22="","",Projects!H22)</x:f>
      </x:c>
      <x:c r="G22" s="45" t="str">
        <x:f>IF(Projects!$B22="","",Projects!J22)</x:f>
      </x:c>
      <x:c r="H22" s="45" t="str">
        <x:f>IF(Projects!$B22="","",Projects!K22)</x:f>
      </x:c>
      <x:c r="I22" s="47" t="str">
        <x:f>IF(OR($B22="",COUNTIFS(Milestones!$C$10:$C$209,$B22,Milestones!$H$10:$H$209,"&gt;="&amp;I$9,Milestones!$H$10:$H$209,"&lt;"&amp;DATE(YEAR(I$9),MONTH(I$9)+1,1),Milestones!$O$10:$O$209,1)=0),"",COUNTIFS(Milestones!$C$10:$C$209,$B22,Milestones!$H$10:$H$209,"&gt;="&amp;I$9,Milestones!$H$10:$H$209,"&lt;"&amp;DATE(YEAR(I$9),MONTH(I$9)+1,1),Milestones!$O$10:$O$209,1))</x:f>
      </x:c>
      <x:c r="J22" s="47" t="str">
        <x:f>IF(OR($B22="",COUNTIFS(Milestones!$C$10:$C$209,$B22,Milestones!$H$10:$H$209,"&gt;="&amp;J$9,Milestones!$H$10:$H$209,"&lt;"&amp;DATE(YEAR(J$9),MONTH(J$9)+1,1),Milestones!$O$10:$O$209,1)=0),"",COUNTIFS(Milestones!$C$10:$C$209,$B22,Milestones!$H$10:$H$209,"&gt;="&amp;J$9,Milestones!$H$10:$H$209,"&lt;"&amp;DATE(YEAR(J$9),MONTH(J$9)+1,1),Milestones!$O$10:$O$209,1))</x:f>
      </x:c>
      <x:c r="K22" s="47" t="str">
        <x:f>IF(OR($B22="",COUNTIFS(Milestones!$C$10:$C$209,$B22,Milestones!$H$10:$H$209,"&gt;="&amp;K$9,Milestones!$H$10:$H$209,"&lt;"&amp;DATE(YEAR(K$9),MONTH(K$9)+1,1),Milestones!$O$10:$O$209,1)=0),"",COUNTIFS(Milestones!$C$10:$C$209,$B22,Milestones!$H$10:$H$209,"&gt;="&amp;K$9,Milestones!$H$10:$H$209,"&lt;"&amp;DATE(YEAR(K$9),MONTH(K$9)+1,1),Milestones!$O$10:$O$209,1))</x:f>
      </x:c>
      <x:c r="L22" s="47" t="str">
        <x:f>IF(OR($B22="",COUNTIFS(Milestones!$C$10:$C$209,$B22,Milestones!$H$10:$H$209,"&gt;="&amp;L$9,Milestones!$H$10:$H$209,"&lt;"&amp;DATE(YEAR(L$9),MONTH(L$9)+1,1),Milestones!$O$10:$O$209,1)=0),"",COUNTIFS(Milestones!$C$10:$C$209,$B22,Milestones!$H$10:$H$209,"&gt;="&amp;L$9,Milestones!$H$10:$H$209,"&lt;"&amp;DATE(YEAR(L$9),MONTH(L$9)+1,1),Milestones!$O$10:$O$209,1))</x:f>
      </x:c>
      <x:c r="M22" s="47" t="str">
        <x:f>IF(OR($B22="",COUNTIFS(Milestones!$C$10:$C$209,$B22,Milestones!$H$10:$H$209,"&gt;="&amp;M$9,Milestones!$H$10:$H$209,"&lt;"&amp;DATE(YEAR(M$9),MONTH(M$9)+1,1),Milestones!$O$10:$O$209,1)=0),"",COUNTIFS(Milestones!$C$10:$C$209,$B22,Milestones!$H$10:$H$209,"&gt;="&amp;M$9,Milestones!$H$10:$H$209,"&lt;"&amp;DATE(YEAR(M$9),MONTH(M$9)+1,1),Milestones!$O$10:$O$209,1))</x:f>
      </x:c>
      <x:c r="N22" s="47" t="str">
        <x:f>IF(OR($B22="",COUNTIFS(Milestones!$C$10:$C$209,$B22,Milestones!$H$10:$H$209,"&gt;="&amp;N$9,Milestones!$H$10:$H$209,"&lt;"&amp;DATE(YEAR(N$9),MONTH(N$9)+1,1),Milestones!$O$10:$O$209,1)=0),"",COUNTIFS(Milestones!$C$10:$C$209,$B22,Milestones!$H$10:$H$209,"&gt;="&amp;N$9,Milestones!$H$10:$H$209,"&lt;"&amp;DATE(YEAR(N$9),MONTH(N$9)+1,1),Milestones!$O$10:$O$209,1))</x:f>
      </x:c>
      <x:c r="O22" s="47" t="str">
        <x:f>IF(OR($B22="",COUNTIFS(Milestones!$C$10:$C$209,$B22,Milestones!$H$10:$H$209,"&gt;="&amp;O$9,Milestones!$H$10:$H$209,"&lt;"&amp;DATE(YEAR(O$9),MONTH(O$9)+1,1),Milestones!$O$10:$O$209,1)=0),"",COUNTIFS(Milestones!$C$10:$C$209,$B22,Milestones!$H$10:$H$209,"&gt;="&amp;O$9,Milestones!$H$10:$H$209,"&lt;"&amp;DATE(YEAR(O$9),MONTH(O$9)+1,1),Milestones!$O$10:$O$209,1))</x:f>
      </x:c>
      <x:c r="P22" s="47" t="str">
        <x:f>IF(OR($B22="",COUNTIFS(Milestones!$C$10:$C$209,$B22,Milestones!$H$10:$H$209,"&gt;="&amp;P$9,Milestones!$H$10:$H$209,"&lt;"&amp;DATE(YEAR(P$9),MONTH(P$9)+1,1),Milestones!$O$10:$O$209,1)=0),"",COUNTIFS(Milestones!$C$10:$C$209,$B22,Milestones!$H$10:$H$209,"&gt;="&amp;P$9,Milestones!$H$10:$H$209,"&lt;"&amp;DATE(YEAR(P$9),MONTH(P$9)+1,1),Milestones!$O$10:$O$209,1))</x:f>
      </x:c>
      <x:c r="Q22" s="47" t="str">
        <x:f>IF(OR($B22="",COUNTIFS(Milestones!$C$10:$C$209,$B22,Milestones!$H$10:$H$209,"&gt;="&amp;Q$9,Milestones!$H$10:$H$209,"&lt;"&amp;DATE(YEAR(Q$9),MONTH(Q$9)+1,1),Milestones!$O$10:$O$209,1)=0),"",COUNTIFS(Milestones!$C$10:$C$209,$B22,Milestones!$H$10:$H$209,"&gt;="&amp;Q$9,Milestones!$H$10:$H$209,"&lt;"&amp;DATE(YEAR(Q$9),MONTH(Q$9)+1,1),Milestones!$O$10:$O$209,1))</x:f>
      </x:c>
      <x:c r="R22" s="47" t="str">
        <x:f>IF(OR($B22="",COUNTIFS(Milestones!$C$10:$C$209,$B22,Milestones!$H$10:$H$209,"&gt;="&amp;R$9,Milestones!$H$10:$H$209,"&lt;"&amp;DATE(YEAR(R$9),MONTH(R$9)+1,1),Milestones!$O$10:$O$209,1)=0),"",COUNTIFS(Milestones!$C$10:$C$209,$B22,Milestones!$H$10:$H$209,"&gt;="&amp;R$9,Milestones!$H$10:$H$209,"&lt;"&amp;DATE(YEAR(R$9),MONTH(R$9)+1,1),Milestones!$O$10:$O$209,1))</x:f>
      </x:c>
      <x:c r="S22" s="47" t="str">
        <x:f>IF(OR($B22="",COUNTIFS(Milestones!$C$10:$C$209,$B22,Milestones!$H$10:$H$209,"&gt;="&amp;S$9,Milestones!$H$10:$H$209,"&lt;"&amp;DATE(YEAR(S$9),MONTH(S$9)+1,1),Milestones!$O$10:$O$209,1)=0),"",COUNTIFS(Milestones!$C$10:$C$209,$B22,Milestones!$H$10:$H$209,"&gt;="&amp;S$9,Milestones!$H$10:$H$209,"&lt;"&amp;DATE(YEAR(S$9),MONTH(S$9)+1,1),Milestones!$O$10:$O$209,1))</x:f>
      </x:c>
      <x:c r="T22" s="47" t="str">
        <x:f>IF(OR($B22="",COUNTIFS(Milestones!$C$10:$C$209,$B22,Milestones!$H$10:$H$209,"&gt;="&amp;T$9,Milestones!$H$10:$H$209,"&lt;"&amp;DATE(YEAR(T$9),MONTH(T$9)+1,1),Milestones!$O$10:$O$209,1)=0),"",COUNTIFS(Milestones!$C$10:$C$209,$B22,Milestones!$H$10:$H$209,"&gt;="&amp;T$9,Milestones!$H$10:$H$209,"&lt;"&amp;DATE(YEAR(T$9),MONTH(T$9)+1,1),Milestones!$O$10:$O$209,1))</x:f>
      </x:c>
      <x:c r="U22" s="3"/>
    </x:row>
    <x:row r="23" ht="34" customHeight="1">
      <x:c r="A23" s="3"/>
      <x:c r="B23" s="34" t="str">
        <x:f>IF(Projects!$B23="","",Projects!B23)</x:f>
      </x:c>
      <x:c r="C23" s="34" t="str">
        <x:f>IF(Projects!$B23="","",Projects!C23)</x:f>
      </x:c>
      <x:c r="D23" s="34" t="str">
        <x:f>IF(Projects!$B23="","",Projects!E23)</x:f>
      </x:c>
      <x:c r="E23" s="34" t="str">
        <x:f>IF(Projects!$B23="","",Projects!I23)</x:f>
      </x:c>
      <x:c r="F23" s="34" t="str">
        <x:f>IF(Projects!$B23="","",Projects!H23)</x:f>
      </x:c>
      <x:c r="G23" s="46" t="str">
        <x:f>IF(Projects!$B23="","",Projects!J23)</x:f>
      </x:c>
      <x:c r="H23" s="46" t="str">
        <x:f>IF(Projects!$B23="","",Projects!K23)</x:f>
      </x:c>
      <x:c r="I23" s="48" t="str">
        <x:f>IF(OR($B23="",COUNTIFS(Milestones!$C$10:$C$209,$B23,Milestones!$H$10:$H$209,"&gt;="&amp;I$9,Milestones!$H$10:$H$209,"&lt;"&amp;DATE(YEAR(I$9),MONTH(I$9)+1,1),Milestones!$O$10:$O$209,1)=0),"",COUNTIFS(Milestones!$C$10:$C$209,$B23,Milestones!$H$10:$H$209,"&gt;="&amp;I$9,Milestones!$H$10:$H$209,"&lt;"&amp;DATE(YEAR(I$9),MONTH(I$9)+1,1),Milestones!$O$10:$O$209,1))</x:f>
      </x:c>
      <x:c r="J23" s="48" t="str">
        <x:f>IF(OR($B23="",COUNTIFS(Milestones!$C$10:$C$209,$B23,Milestones!$H$10:$H$209,"&gt;="&amp;J$9,Milestones!$H$10:$H$209,"&lt;"&amp;DATE(YEAR(J$9),MONTH(J$9)+1,1),Milestones!$O$10:$O$209,1)=0),"",COUNTIFS(Milestones!$C$10:$C$209,$B23,Milestones!$H$10:$H$209,"&gt;="&amp;J$9,Milestones!$H$10:$H$209,"&lt;"&amp;DATE(YEAR(J$9),MONTH(J$9)+1,1),Milestones!$O$10:$O$209,1))</x:f>
      </x:c>
      <x:c r="K23" s="48" t="str">
        <x:f>IF(OR($B23="",COUNTIFS(Milestones!$C$10:$C$209,$B23,Milestones!$H$10:$H$209,"&gt;="&amp;K$9,Milestones!$H$10:$H$209,"&lt;"&amp;DATE(YEAR(K$9),MONTH(K$9)+1,1),Milestones!$O$10:$O$209,1)=0),"",COUNTIFS(Milestones!$C$10:$C$209,$B23,Milestones!$H$10:$H$209,"&gt;="&amp;K$9,Milestones!$H$10:$H$209,"&lt;"&amp;DATE(YEAR(K$9),MONTH(K$9)+1,1),Milestones!$O$10:$O$209,1))</x:f>
      </x:c>
      <x:c r="L23" s="48" t="str">
        <x:f>IF(OR($B23="",COUNTIFS(Milestones!$C$10:$C$209,$B23,Milestones!$H$10:$H$209,"&gt;="&amp;L$9,Milestones!$H$10:$H$209,"&lt;"&amp;DATE(YEAR(L$9),MONTH(L$9)+1,1),Milestones!$O$10:$O$209,1)=0),"",COUNTIFS(Milestones!$C$10:$C$209,$B23,Milestones!$H$10:$H$209,"&gt;="&amp;L$9,Milestones!$H$10:$H$209,"&lt;"&amp;DATE(YEAR(L$9),MONTH(L$9)+1,1),Milestones!$O$10:$O$209,1))</x:f>
      </x:c>
      <x:c r="M23" s="48" t="str">
        <x:f>IF(OR($B23="",COUNTIFS(Milestones!$C$10:$C$209,$B23,Milestones!$H$10:$H$209,"&gt;="&amp;M$9,Milestones!$H$10:$H$209,"&lt;"&amp;DATE(YEAR(M$9),MONTH(M$9)+1,1),Milestones!$O$10:$O$209,1)=0),"",COUNTIFS(Milestones!$C$10:$C$209,$B23,Milestones!$H$10:$H$209,"&gt;="&amp;M$9,Milestones!$H$10:$H$209,"&lt;"&amp;DATE(YEAR(M$9),MONTH(M$9)+1,1),Milestones!$O$10:$O$209,1))</x:f>
      </x:c>
      <x:c r="N23" s="48" t="str">
        <x:f>IF(OR($B23="",COUNTIFS(Milestones!$C$10:$C$209,$B23,Milestones!$H$10:$H$209,"&gt;="&amp;N$9,Milestones!$H$10:$H$209,"&lt;"&amp;DATE(YEAR(N$9),MONTH(N$9)+1,1),Milestones!$O$10:$O$209,1)=0),"",COUNTIFS(Milestones!$C$10:$C$209,$B23,Milestones!$H$10:$H$209,"&gt;="&amp;N$9,Milestones!$H$10:$H$209,"&lt;"&amp;DATE(YEAR(N$9),MONTH(N$9)+1,1),Milestones!$O$10:$O$209,1))</x:f>
      </x:c>
      <x:c r="O23" s="48" t="str">
        <x:f>IF(OR($B23="",COUNTIFS(Milestones!$C$10:$C$209,$B23,Milestones!$H$10:$H$209,"&gt;="&amp;O$9,Milestones!$H$10:$H$209,"&lt;"&amp;DATE(YEAR(O$9),MONTH(O$9)+1,1),Milestones!$O$10:$O$209,1)=0),"",COUNTIFS(Milestones!$C$10:$C$209,$B23,Milestones!$H$10:$H$209,"&gt;="&amp;O$9,Milestones!$H$10:$H$209,"&lt;"&amp;DATE(YEAR(O$9),MONTH(O$9)+1,1),Milestones!$O$10:$O$209,1))</x:f>
      </x:c>
      <x:c r="P23" s="48" t="str">
        <x:f>IF(OR($B23="",COUNTIFS(Milestones!$C$10:$C$209,$B23,Milestones!$H$10:$H$209,"&gt;="&amp;P$9,Milestones!$H$10:$H$209,"&lt;"&amp;DATE(YEAR(P$9),MONTH(P$9)+1,1),Milestones!$O$10:$O$209,1)=0),"",COUNTIFS(Milestones!$C$10:$C$209,$B23,Milestones!$H$10:$H$209,"&gt;="&amp;P$9,Milestones!$H$10:$H$209,"&lt;"&amp;DATE(YEAR(P$9),MONTH(P$9)+1,1),Milestones!$O$10:$O$209,1))</x:f>
      </x:c>
      <x:c r="Q23" s="48" t="str">
        <x:f>IF(OR($B23="",COUNTIFS(Milestones!$C$10:$C$209,$B23,Milestones!$H$10:$H$209,"&gt;="&amp;Q$9,Milestones!$H$10:$H$209,"&lt;"&amp;DATE(YEAR(Q$9),MONTH(Q$9)+1,1),Milestones!$O$10:$O$209,1)=0),"",COUNTIFS(Milestones!$C$10:$C$209,$B23,Milestones!$H$10:$H$209,"&gt;="&amp;Q$9,Milestones!$H$10:$H$209,"&lt;"&amp;DATE(YEAR(Q$9),MONTH(Q$9)+1,1),Milestones!$O$10:$O$209,1))</x:f>
      </x:c>
      <x:c r="R23" s="48" t="str">
        <x:f>IF(OR($B23="",COUNTIFS(Milestones!$C$10:$C$209,$B23,Milestones!$H$10:$H$209,"&gt;="&amp;R$9,Milestones!$H$10:$H$209,"&lt;"&amp;DATE(YEAR(R$9),MONTH(R$9)+1,1),Milestones!$O$10:$O$209,1)=0),"",COUNTIFS(Milestones!$C$10:$C$209,$B23,Milestones!$H$10:$H$209,"&gt;="&amp;R$9,Milestones!$H$10:$H$209,"&lt;"&amp;DATE(YEAR(R$9),MONTH(R$9)+1,1),Milestones!$O$10:$O$209,1))</x:f>
      </x:c>
      <x:c r="S23" s="48" t="str">
        <x:f>IF(OR($B23="",COUNTIFS(Milestones!$C$10:$C$209,$B23,Milestones!$H$10:$H$209,"&gt;="&amp;S$9,Milestones!$H$10:$H$209,"&lt;"&amp;DATE(YEAR(S$9),MONTH(S$9)+1,1),Milestones!$O$10:$O$209,1)=0),"",COUNTIFS(Milestones!$C$10:$C$209,$B23,Milestones!$H$10:$H$209,"&gt;="&amp;S$9,Milestones!$H$10:$H$209,"&lt;"&amp;DATE(YEAR(S$9),MONTH(S$9)+1,1),Milestones!$O$10:$O$209,1))</x:f>
      </x:c>
      <x:c r="T23" s="48" t="str">
        <x:f>IF(OR($B23="",COUNTIFS(Milestones!$C$10:$C$209,$B23,Milestones!$H$10:$H$209,"&gt;="&amp;T$9,Milestones!$H$10:$H$209,"&lt;"&amp;DATE(YEAR(T$9),MONTH(T$9)+1,1),Milestones!$O$10:$O$209,1)=0),"",COUNTIFS(Milestones!$C$10:$C$209,$B23,Milestones!$H$10:$H$209,"&gt;="&amp;T$9,Milestones!$H$10:$H$209,"&lt;"&amp;DATE(YEAR(T$9),MONTH(T$9)+1,1),Milestones!$O$10:$O$209,1))</x:f>
      </x:c>
      <x:c r="U23" s="3"/>
    </x:row>
    <x:row r="24" ht="34" customHeight="1">
      <x:c r="A24" s="3"/>
      <x:c r="B24" s="30" t="str">
        <x:f>IF(Projects!$B24="","",Projects!B24)</x:f>
      </x:c>
      <x:c r="C24" s="30" t="str">
        <x:f>IF(Projects!$B24="","",Projects!C24)</x:f>
      </x:c>
      <x:c r="D24" s="30" t="str">
        <x:f>IF(Projects!$B24="","",Projects!E24)</x:f>
      </x:c>
      <x:c r="E24" s="30" t="str">
        <x:f>IF(Projects!$B24="","",Projects!I24)</x:f>
      </x:c>
      <x:c r="F24" s="30" t="str">
        <x:f>IF(Projects!$B24="","",Projects!H24)</x:f>
      </x:c>
      <x:c r="G24" s="45" t="str">
        <x:f>IF(Projects!$B24="","",Projects!J24)</x:f>
      </x:c>
      <x:c r="H24" s="45" t="str">
        <x:f>IF(Projects!$B24="","",Projects!K24)</x:f>
      </x:c>
      <x:c r="I24" s="47" t="str">
        <x:f>IF(OR($B24="",COUNTIFS(Milestones!$C$10:$C$209,$B24,Milestones!$H$10:$H$209,"&gt;="&amp;I$9,Milestones!$H$10:$H$209,"&lt;"&amp;DATE(YEAR(I$9),MONTH(I$9)+1,1),Milestones!$O$10:$O$209,1)=0),"",COUNTIFS(Milestones!$C$10:$C$209,$B24,Milestones!$H$10:$H$209,"&gt;="&amp;I$9,Milestones!$H$10:$H$209,"&lt;"&amp;DATE(YEAR(I$9),MONTH(I$9)+1,1),Milestones!$O$10:$O$209,1))</x:f>
      </x:c>
      <x:c r="J24" s="47" t="str">
        <x:f>IF(OR($B24="",COUNTIFS(Milestones!$C$10:$C$209,$B24,Milestones!$H$10:$H$209,"&gt;="&amp;J$9,Milestones!$H$10:$H$209,"&lt;"&amp;DATE(YEAR(J$9),MONTH(J$9)+1,1),Milestones!$O$10:$O$209,1)=0),"",COUNTIFS(Milestones!$C$10:$C$209,$B24,Milestones!$H$10:$H$209,"&gt;="&amp;J$9,Milestones!$H$10:$H$209,"&lt;"&amp;DATE(YEAR(J$9),MONTH(J$9)+1,1),Milestones!$O$10:$O$209,1))</x:f>
      </x:c>
      <x:c r="K24" s="47" t="str">
        <x:f>IF(OR($B24="",COUNTIFS(Milestones!$C$10:$C$209,$B24,Milestones!$H$10:$H$209,"&gt;="&amp;K$9,Milestones!$H$10:$H$209,"&lt;"&amp;DATE(YEAR(K$9),MONTH(K$9)+1,1),Milestones!$O$10:$O$209,1)=0),"",COUNTIFS(Milestones!$C$10:$C$209,$B24,Milestones!$H$10:$H$209,"&gt;="&amp;K$9,Milestones!$H$10:$H$209,"&lt;"&amp;DATE(YEAR(K$9),MONTH(K$9)+1,1),Milestones!$O$10:$O$209,1))</x:f>
      </x:c>
      <x:c r="L24" s="47" t="str">
        <x:f>IF(OR($B24="",COUNTIFS(Milestones!$C$10:$C$209,$B24,Milestones!$H$10:$H$209,"&gt;="&amp;L$9,Milestones!$H$10:$H$209,"&lt;"&amp;DATE(YEAR(L$9),MONTH(L$9)+1,1),Milestones!$O$10:$O$209,1)=0),"",COUNTIFS(Milestones!$C$10:$C$209,$B24,Milestones!$H$10:$H$209,"&gt;="&amp;L$9,Milestones!$H$10:$H$209,"&lt;"&amp;DATE(YEAR(L$9),MONTH(L$9)+1,1),Milestones!$O$10:$O$209,1))</x:f>
      </x:c>
      <x:c r="M24" s="47" t="str">
        <x:f>IF(OR($B24="",COUNTIFS(Milestones!$C$10:$C$209,$B24,Milestones!$H$10:$H$209,"&gt;="&amp;M$9,Milestones!$H$10:$H$209,"&lt;"&amp;DATE(YEAR(M$9),MONTH(M$9)+1,1),Milestones!$O$10:$O$209,1)=0),"",COUNTIFS(Milestones!$C$10:$C$209,$B24,Milestones!$H$10:$H$209,"&gt;="&amp;M$9,Milestones!$H$10:$H$209,"&lt;"&amp;DATE(YEAR(M$9),MONTH(M$9)+1,1),Milestones!$O$10:$O$209,1))</x:f>
      </x:c>
      <x:c r="N24" s="47" t="str">
        <x:f>IF(OR($B24="",COUNTIFS(Milestones!$C$10:$C$209,$B24,Milestones!$H$10:$H$209,"&gt;="&amp;N$9,Milestones!$H$10:$H$209,"&lt;"&amp;DATE(YEAR(N$9),MONTH(N$9)+1,1),Milestones!$O$10:$O$209,1)=0),"",COUNTIFS(Milestones!$C$10:$C$209,$B24,Milestones!$H$10:$H$209,"&gt;="&amp;N$9,Milestones!$H$10:$H$209,"&lt;"&amp;DATE(YEAR(N$9),MONTH(N$9)+1,1),Milestones!$O$10:$O$209,1))</x:f>
      </x:c>
      <x:c r="O24" s="47" t="str">
        <x:f>IF(OR($B24="",COUNTIFS(Milestones!$C$10:$C$209,$B24,Milestones!$H$10:$H$209,"&gt;="&amp;O$9,Milestones!$H$10:$H$209,"&lt;"&amp;DATE(YEAR(O$9),MONTH(O$9)+1,1),Milestones!$O$10:$O$209,1)=0),"",COUNTIFS(Milestones!$C$10:$C$209,$B24,Milestones!$H$10:$H$209,"&gt;="&amp;O$9,Milestones!$H$10:$H$209,"&lt;"&amp;DATE(YEAR(O$9),MONTH(O$9)+1,1),Milestones!$O$10:$O$209,1))</x:f>
      </x:c>
      <x:c r="P24" s="47" t="str">
        <x:f>IF(OR($B24="",COUNTIFS(Milestones!$C$10:$C$209,$B24,Milestones!$H$10:$H$209,"&gt;="&amp;P$9,Milestones!$H$10:$H$209,"&lt;"&amp;DATE(YEAR(P$9),MONTH(P$9)+1,1),Milestones!$O$10:$O$209,1)=0),"",COUNTIFS(Milestones!$C$10:$C$209,$B24,Milestones!$H$10:$H$209,"&gt;="&amp;P$9,Milestones!$H$10:$H$209,"&lt;"&amp;DATE(YEAR(P$9),MONTH(P$9)+1,1),Milestones!$O$10:$O$209,1))</x:f>
      </x:c>
      <x:c r="Q24" s="47" t="str">
        <x:f>IF(OR($B24="",COUNTIFS(Milestones!$C$10:$C$209,$B24,Milestones!$H$10:$H$209,"&gt;="&amp;Q$9,Milestones!$H$10:$H$209,"&lt;"&amp;DATE(YEAR(Q$9),MONTH(Q$9)+1,1),Milestones!$O$10:$O$209,1)=0),"",COUNTIFS(Milestones!$C$10:$C$209,$B24,Milestones!$H$10:$H$209,"&gt;="&amp;Q$9,Milestones!$H$10:$H$209,"&lt;"&amp;DATE(YEAR(Q$9),MONTH(Q$9)+1,1),Milestones!$O$10:$O$209,1))</x:f>
      </x:c>
      <x:c r="R24" s="47" t="str">
        <x:f>IF(OR($B24="",COUNTIFS(Milestones!$C$10:$C$209,$B24,Milestones!$H$10:$H$209,"&gt;="&amp;R$9,Milestones!$H$10:$H$209,"&lt;"&amp;DATE(YEAR(R$9),MONTH(R$9)+1,1),Milestones!$O$10:$O$209,1)=0),"",COUNTIFS(Milestones!$C$10:$C$209,$B24,Milestones!$H$10:$H$209,"&gt;="&amp;R$9,Milestones!$H$10:$H$209,"&lt;"&amp;DATE(YEAR(R$9),MONTH(R$9)+1,1),Milestones!$O$10:$O$209,1))</x:f>
      </x:c>
      <x:c r="S24" s="47" t="str">
        <x:f>IF(OR($B24="",COUNTIFS(Milestones!$C$10:$C$209,$B24,Milestones!$H$10:$H$209,"&gt;="&amp;S$9,Milestones!$H$10:$H$209,"&lt;"&amp;DATE(YEAR(S$9),MONTH(S$9)+1,1),Milestones!$O$10:$O$209,1)=0),"",COUNTIFS(Milestones!$C$10:$C$209,$B24,Milestones!$H$10:$H$209,"&gt;="&amp;S$9,Milestones!$H$10:$H$209,"&lt;"&amp;DATE(YEAR(S$9),MONTH(S$9)+1,1),Milestones!$O$10:$O$209,1))</x:f>
      </x:c>
      <x:c r="T24" s="47" t="str">
        <x:f>IF(OR($B24="",COUNTIFS(Milestones!$C$10:$C$209,$B24,Milestones!$H$10:$H$209,"&gt;="&amp;T$9,Milestones!$H$10:$H$209,"&lt;"&amp;DATE(YEAR(T$9),MONTH(T$9)+1,1),Milestones!$O$10:$O$209,1)=0),"",COUNTIFS(Milestones!$C$10:$C$209,$B24,Milestones!$H$10:$H$209,"&gt;="&amp;T$9,Milestones!$H$10:$H$209,"&lt;"&amp;DATE(YEAR(T$9),MONTH(T$9)+1,1),Milestones!$O$10:$O$209,1))</x:f>
      </x:c>
      <x:c r="U24" s="3"/>
    </x:row>
    <x:row r="25" ht="34" customHeight="1">
      <x:c r="A25" s="3"/>
      <x:c r="B25" s="34" t="str">
        <x:f>IF(Projects!$B25="","",Projects!B25)</x:f>
      </x:c>
      <x:c r="C25" s="34" t="str">
        <x:f>IF(Projects!$B25="","",Projects!C25)</x:f>
      </x:c>
      <x:c r="D25" s="34" t="str">
        <x:f>IF(Projects!$B25="","",Projects!E25)</x:f>
      </x:c>
      <x:c r="E25" s="34" t="str">
        <x:f>IF(Projects!$B25="","",Projects!I25)</x:f>
      </x:c>
      <x:c r="F25" s="34" t="str">
        <x:f>IF(Projects!$B25="","",Projects!H25)</x:f>
      </x:c>
      <x:c r="G25" s="46" t="str">
        <x:f>IF(Projects!$B25="","",Projects!J25)</x:f>
      </x:c>
      <x:c r="H25" s="46" t="str">
        <x:f>IF(Projects!$B25="","",Projects!K25)</x:f>
      </x:c>
      <x:c r="I25" s="48" t="str">
        <x:f>IF(OR($B25="",COUNTIFS(Milestones!$C$10:$C$209,$B25,Milestones!$H$10:$H$209,"&gt;="&amp;I$9,Milestones!$H$10:$H$209,"&lt;"&amp;DATE(YEAR(I$9),MONTH(I$9)+1,1),Milestones!$O$10:$O$209,1)=0),"",COUNTIFS(Milestones!$C$10:$C$209,$B25,Milestones!$H$10:$H$209,"&gt;="&amp;I$9,Milestones!$H$10:$H$209,"&lt;"&amp;DATE(YEAR(I$9),MONTH(I$9)+1,1),Milestones!$O$10:$O$209,1))</x:f>
      </x:c>
      <x:c r="J25" s="48" t="str">
        <x:f>IF(OR($B25="",COUNTIFS(Milestones!$C$10:$C$209,$B25,Milestones!$H$10:$H$209,"&gt;="&amp;J$9,Milestones!$H$10:$H$209,"&lt;"&amp;DATE(YEAR(J$9),MONTH(J$9)+1,1),Milestones!$O$10:$O$209,1)=0),"",COUNTIFS(Milestones!$C$10:$C$209,$B25,Milestones!$H$10:$H$209,"&gt;="&amp;J$9,Milestones!$H$10:$H$209,"&lt;"&amp;DATE(YEAR(J$9),MONTH(J$9)+1,1),Milestones!$O$10:$O$209,1))</x:f>
      </x:c>
      <x:c r="K25" s="48" t="str">
        <x:f>IF(OR($B25="",COUNTIFS(Milestones!$C$10:$C$209,$B25,Milestones!$H$10:$H$209,"&gt;="&amp;K$9,Milestones!$H$10:$H$209,"&lt;"&amp;DATE(YEAR(K$9),MONTH(K$9)+1,1),Milestones!$O$10:$O$209,1)=0),"",COUNTIFS(Milestones!$C$10:$C$209,$B25,Milestones!$H$10:$H$209,"&gt;="&amp;K$9,Milestones!$H$10:$H$209,"&lt;"&amp;DATE(YEAR(K$9),MONTH(K$9)+1,1),Milestones!$O$10:$O$209,1))</x:f>
      </x:c>
      <x:c r="L25" s="48" t="str">
        <x:f>IF(OR($B25="",COUNTIFS(Milestones!$C$10:$C$209,$B25,Milestones!$H$10:$H$209,"&gt;="&amp;L$9,Milestones!$H$10:$H$209,"&lt;"&amp;DATE(YEAR(L$9),MONTH(L$9)+1,1),Milestones!$O$10:$O$209,1)=0),"",COUNTIFS(Milestones!$C$10:$C$209,$B25,Milestones!$H$10:$H$209,"&gt;="&amp;L$9,Milestones!$H$10:$H$209,"&lt;"&amp;DATE(YEAR(L$9),MONTH(L$9)+1,1),Milestones!$O$10:$O$209,1))</x:f>
      </x:c>
      <x:c r="M25" s="48" t="str">
        <x:f>IF(OR($B25="",COUNTIFS(Milestones!$C$10:$C$209,$B25,Milestones!$H$10:$H$209,"&gt;="&amp;M$9,Milestones!$H$10:$H$209,"&lt;"&amp;DATE(YEAR(M$9),MONTH(M$9)+1,1),Milestones!$O$10:$O$209,1)=0),"",COUNTIFS(Milestones!$C$10:$C$209,$B25,Milestones!$H$10:$H$209,"&gt;="&amp;M$9,Milestones!$H$10:$H$209,"&lt;"&amp;DATE(YEAR(M$9),MONTH(M$9)+1,1),Milestones!$O$10:$O$209,1))</x:f>
      </x:c>
      <x:c r="N25" s="48" t="str">
        <x:f>IF(OR($B25="",COUNTIFS(Milestones!$C$10:$C$209,$B25,Milestones!$H$10:$H$209,"&gt;="&amp;N$9,Milestones!$H$10:$H$209,"&lt;"&amp;DATE(YEAR(N$9),MONTH(N$9)+1,1),Milestones!$O$10:$O$209,1)=0),"",COUNTIFS(Milestones!$C$10:$C$209,$B25,Milestones!$H$10:$H$209,"&gt;="&amp;N$9,Milestones!$H$10:$H$209,"&lt;"&amp;DATE(YEAR(N$9),MONTH(N$9)+1,1),Milestones!$O$10:$O$209,1))</x:f>
      </x:c>
      <x:c r="O25" s="48" t="str">
        <x:f>IF(OR($B25="",COUNTIFS(Milestones!$C$10:$C$209,$B25,Milestones!$H$10:$H$209,"&gt;="&amp;O$9,Milestones!$H$10:$H$209,"&lt;"&amp;DATE(YEAR(O$9),MONTH(O$9)+1,1),Milestones!$O$10:$O$209,1)=0),"",COUNTIFS(Milestones!$C$10:$C$209,$B25,Milestones!$H$10:$H$209,"&gt;="&amp;O$9,Milestones!$H$10:$H$209,"&lt;"&amp;DATE(YEAR(O$9),MONTH(O$9)+1,1),Milestones!$O$10:$O$209,1))</x:f>
      </x:c>
      <x:c r="P25" s="48" t="str">
        <x:f>IF(OR($B25="",COUNTIFS(Milestones!$C$10:$C$209,$B25,Milestones!$H$10:$H$209,"&gt;="&amp;P$9,Milestones!$H$10:$H$209,"&lt;"&amp;DATE(YEAR(P$9),MONTH(P$9)+1,1),Milestones!$O$10:$O$209,1)=0),"",COUNTIFS(Milestones!$C$10:$C$209,$B25,Milestones!$H$10:$H$209,"&gt;="&amp;P$9,Milestones!$H$10:$H$209,"&lt;"&amp;DATE(YEAR(P$9),MONTH(P$9)+1,1),Milestones!$O$10:$O$209,1))</x:f>
      </x:c>
      <x:c r="Q25" s="48" t="str">
        <x:f>IF(OR($B25="",COUNTIFS(Milestones!$C$10:$C$209,$B25,Milestones!$H$10:$H$209,"&gt;="&amp;Q$9,Milestones!$H$10:$H$209,"&lt;"&amp;DATE(YEAR(Q$9),MONTH(Q$9)+1,1),Milestones!$O$10:$O$209,1)=0),"",COUNTIFS(Milestones!$C$10:$C$209,$B25,Milestones!$H$10:$H$209,"&gt;="&amp;Q$9,Milestones!$H$10:$H$209,"&lt;"&amp;DATE(YEAR(Q$9),MONTH(Q$9)+1,1),Milestones!$O$10:$O$209,1))</x:f>
      </x:c>
      <x:c r="R25" s="48" t="str">
        <x:f>IF(OR($B25="",COUNTIFS(Milestones!$C$10:$C$209,$B25,Milestones!$H$10:$H$209,"&gt;="&amp;R$9,Milestones!$H$10:$H$209,"&lt;"&amp;DATE(YEAR(R$9),MONTH(R$9)+1,1),Milestones!$O$10:$O$209,1)=0),"",COUNTIFS(Milestones!$C$10:$C$209,$B25,Milestones!$H$10:$H$209,"&gt;="&amp;R$9,Milestones!$H$10:$H$209,"&lt;"&amp;DATE(YEAR(R$9),MONTH(R$9)+1,1),Milestones!$O$10:$O$209,1))</x:f>
      </x:c>
      <x:c r="S25" s="48" t="str">
        <x:f>IF(OR($B25="",COUNTIFS(Milestones!$C$10:$C$209,$B25,Milestones!$H$10:$H$209,"&gt;="&amp;S$9,Milestones!$H$10:$H$209,"&lt;"&amp;DATE(YEAR(S$9),MONTH(S$9)+1,1),Milestones!$O$10:$O$209,1)=0),"",COUNTIFS(Milestones!$C$10:$C$209,$B25,Milestones!$H$10:$H$209,"&gt;="&amp;S$9,Milestones!$H$10:$H$209,"&lt;"&amp;DATE(YEAR(S$9),MONTH(S$9)+1,1),Milestones!$O$10:$O$209,1))</x:f>
      </x:c>
      <x:c r="T25" s="48" t="str">
        <x:f>IF(OR($B25="",COUNTIFS(Milestones!$C$10:$C$209,$B25,Milestones!$H$10:$H$209,"&gt;="&amp;T$9,Milestones!$H$10:$H$209,"&lt;"&amp;DATE(YEAR(T$9),MONTH(T$9)+1,1),Milestones!$O$10:$O$209,1)=0),"",COUNTIFS(Milestones!$C$10:$C$209,$B25,Milestones!$H$10:$H$209,"&gt;="&amp;T$9,Milestones!$H$10:$H$209,"&lt;"&amp;DATE(YEAR(T$9),MONTH(T$9)+1,1),Milestones!$O$10:$O$209,1))</x:f>
      </x:c>
      <x:c r="U25" s="3"/>
    </x:row>
    <x:row r="26" ht="34" customHeight="1">
      <x:c r="A26" s="3"/>
      <x:c r="B26" s="30" t="str">
        <x:f>IF(Projects!$B26="","",Projects!B26)</x:f>
      </x:c>
      <x:c r="C26" s="30" t="str">
        <x:f>IF(Projects!$B26="","",Projects!C26)</x:f>
      </x:c>
      <x:c r="D26" s="30" t="str">
        <x:f>IF(Projects!$B26="","",Projects!E26)</x:f>
      </x:c>
      <x:c r="E26" s="30" t="str">
        <x:f>IF(Projects!$B26="","",Projects!I26)</x:f>
      </x:c>
      <x:c r="F26" s="30" t="str">
        <x:f>IF(Projects!$B26="","",Projects!H26)</x:f>
      </x:c>
      <x:c r="G26" s="45" t="str">
        <x:f>IF(Projects!$B26="","",Projects!J26)</x:f>
      </x:c>
      <x:c r="H26" s="45" t="str">
        <x:f>IF(Projects!$B26="","",Projects!K26)</x:f>
      </x:c>
      <x:c r="I26" s="47" t="str">
        <x:f>IF(OR($B26="",COUNTIFS(Milestones!$C$10:$C$209,$B26,Milestones!$H$10:$H$209,"&gt;="&amp;I$9,Milestones!$H$10:$H$209,"&lt;"&amp;DATE(YEAR(I$9),MONTH(I$9)+1,1),Milestones!$O$10:$O$209,1)=0),"",COUNTIFS(Milestones!$C$10:$C$209,$B26,Milestones!$H$10:$H$209,"&gt;="&amp;I$9,Milestones!$H$10:$H$209,"&lt;"&amp;DATE(YEAR(I$9),MONTH(I$9)+1,1),Milestones!$O$10:$O$209,1))</x:f>
      </x:c>
      <x:c r="J26" s="47" t="str">
        <x:f>IF(OR($B26="",COUNTIFS(Milestones!$C$10:$C$209,$B26,Milestones!$H$10:$H$209,"&gt;="&amp;J$9,Milestones!$H$10:$H$209,"&lt;"&amp;DATE(YEAR(J$9),MONTH(J$9)+1,1),Milestones!$O$10:$O$209,1)=0),"",COUNTIFS(Milestones!$C$10:$C$209,$B26,Milestones!$H$10:$H$209,"&gt;="&amp;J$9,Milestones!$H$10:$H$209,"&lt;"&amp;DATE(YEAR(J$9),MONTH(J$9)+1,1),Milestones!$O$10:$O$209,1))</x:f>
      </x:c>
      <x:c r="K26" s="47" t="str">
        <x:f>IF(OR($B26="",COUNTIFS(Milestones!$C$10:$C$209,$B26,Milestones!$H$10:$H$209,"&gt;="&amp;K$9,Milestones!$H$10:$H$209,"&lt;"&amp;DATE(YEAR(K$9),MONTH(K$9)+1,1),Milestones!$O$10:$O$209,1)=0),"",COUNTIFS(Milestones!$C$10:$C$209,$B26,Milestones!$H$10:$H$209,"&gt;="&amp;K$9,Milestones!$H$10:$H$209,"&lt;"&amp;DATE(YEAR(K$9),MONTH(K$9)+1,1),Milestones!$O$10:$O$209,1))</x:f>
      </x:c>
      <x:c r="L26" s="47" t="str">
        <x:f>IF(OR($B26="",COUNTIFS(Milestones!$C$10:$C$209,$B26,Milestones!$H$10:$H$209,"&gt;="&amp;L$9,Milestones!$H$10:$H$209,"&lt;"&amp;DATE(YEAR(L$9),MONTH(L$9)+1,1),Milestones!$O$10:$O$209,1)=0),"",COUNTIFS(Milestones!$C$10:$C$209,$B26,Milestones!$H$10:$H$209,"&gt;="&amp;L$9,Milestones!$H$10:$H$209,"&lt;"&amp;DATE(YEAR(L$9),MONTH(L$9)+1,1),Milestones!$O$10:$O$209,1))</x:f>
      </x:c>
      <x:c r="M26" s="47" t="str">
        <x:f>IF(OR($B26="",COUNTIFS(Milestones!$C$10:$C$209,$B26,Milestones!$H$10:$H$209,"&gt;="&amp;M$9,Milestones!$H$10:$H$209,"&lt;"&amp;DATE(YEAR(M$9),MONTH(M$9)+1,1),Milestones!$O$10:$O$209,1)=0),"",COUNTIFS(Milestones!$C$10:$C$209,$B26,Milestones!$H$10:$H$209,"&gt;="&amp;M$9,Milestones!$H$10:$H$209,"&lt;"&amp;DATE(YEAR(M$9),MONTH(M$9)+1,1),Milestones!$O$10:$O$209,1))</x:f>
      </x:c>
      <x:c r="N26" s="47" t="str">
        <x:f>IF(OR($B26="",COUNTIFS(Milestones!$C$10:$C$209,$B26,Milestones!$H$10:$H$209,"&gt;="&amp;N$9,Milestones!$H$10:$H$209,"&lt;"&amp;DATE(YEAR(N$9),MONTH(N$9)+1,1),Milestones!$O$10:$O$209,1)=0),"",COUNTIFS(Milestones!$C$10:$C$209,$B26,Milestones!$H$10:$H$209,"&gt;="&amp;N$9,Milestones!$H$10:$H$209,"&lt;"&amp;DATE(YEAR(N$9),MONTH(N$9)+1,1),Milestones!$O$10:$O$209,1))</x:f>
      </x:c>
      <x:c r="O26" s="47" t="str">
        <x:f>IF(OR($B26="",COUNTIFS(Milestones!$C$10:$C$209,$B26,Milestones!$H$10:$H$209,"&gt;="&amp;O$9,Milestones!$H$10:$H$209,"&lt;"&amp;DATE(YEAR(O$9),MONTH(O$9)+1,1),Milestones!$O$10:$O$209,1)=0),"",COUNTIFS(Milestones!$C$10:$C$209,$B26,Milestones!$H$10:$H$209,"&gt;="&amp;O$9,Milestones!$H$10:$H$209,"&lt;"&amp;DATE(YEAR(O$9),MONTH(O$9)+1,1),Milestones!$O$10:$O$209,1))</x:f>
      </x:c>
      <x:c r="P26" s="47" t="str">
        <x:f>IF(OR($B26="",COUNTIFS(Milestones!$C$10:$C$209,$B26,Milestones!$H$10:$H$209,"&gt;="&amp;P$9,Milestones!$H$10:$H$209,"&lt;"&amp;DATE(YEAR(P$9),MONTH(P$9)+1,1),Milestones!$O$10:$O$209,1)=0),"",COUNTIFS(Milestones!$C$10:$C$209,$B26,Milestones!$H$10:$H$209,"&gt;="&amp;P$9,Milestones!$H$10:$H$209,"&lt;"&amp;DATE(YEAR(P$9),MONTH(P$9)+1,1),Milestones!$O$10:$O$209,1))</x:f>
      </x:c>
      <x:c r="Q26" s="47" t="str">
        <x:f>IF(OR($B26="",COUNTIFS(Milestones!$C$10:$C$209,$B26,Milestones!$H$10:$H$209,"&gt;="&amp;Q$9,Milestones!$H$10:$H$209,"&lt;"&amp;DATE(YEAR(Q$9),MONTH(Q$9)+1,1),Milestones!$O$10:$O$209,1)=0),"",COUNTIFS(Milestones!$C$10:$C$209,$B26,Milestones!$H$10:$H$209,"&gt;="&amp;Q$9,Milestones!$H$10:$H$209,"&lt;"&amp;DATE(YEAR(Q$9),MONTH(Q$9)+1,1),Milestones!$O$10:$O$209,1))</x:f>
      </x:c>
      <x:c r="R26" s="47" t="str">
        <x:f>IF(OR($B26="",COUNTIFS(Milestones!$C$10:$C$209,$B26,Milestones!$H$10:$H$209,"&gt;="&amp;R$9,Milestones!$H$10:$H$209,"&lt;"&amp;DATE(YEAR(R$9),MONTH(R$9)+1,1),Milestones!$O$10:$O$209,1)=0),"",COUNTIFS(Milestones!$C$10:$C$209,$B26,Milestones!$H$10:$H$209,"&gt;="&amp;R$9,Milestones!$H$10:$H$209,"&lt;"&amp;DATE(YEAR(R$9),MONTH(R$9)+1,1),Milestones!$O$10:$O$209,1))</x:f>
      </x:c>
      <x:c r="S26" s="47" t="str">
        <x:f>IF(OR($B26="",COUNTIFS(Milestones!$C$10:$C$209,$B26,Milestones!$H$10:$H$209,"&gt;="&amp;S$9,Milestones!$H$10:$H$209,"&lt;"&amp;DATE(YEAR(S$9),MONTH(S$9)+1,1),Milestones!$O$10:$O$209,1)=0),"",COUNTIFS(Milestones!$C$10:$C$209,$B26,Milestones!$H$10:$H$209,"&gt;="&amp;S$9,Milestones!$H$10:$H$209,"&lt;"&amp;DATE(YEAR(S$9),MONTH(S$9)+1,1),Milestones!$O$10:$O$209,1))</x:f>
      </x:c>
      <x:c r="T26" s="47" t="str">
        <x:f>IF(OR($B26="",COUNTIFS(Milestones!$C$10:$C$209,$B26,Milestones!$H$10:$H$209,"&gt;="&amp;T$9,Milestones!$H$10:$H$209,"&lt;"&amp;DATE(YEAR(T$9),MONTH(T$9)+1,1),Milestones!$O$10:$O$209,1)=0),"",COUNTIFS(Milestones!$C$10:$C$209,$B26,Milestones!$H$10:$H$209,"&gt;="&amp;T$9,Milestones!$H$10:$H$209,"&lt;"&amp;DATE(YEAR(T$9),MONTH(T$9)+1,1),Milestones!$O$10:$O$209,1))</x:f>
      </x:c>
      <x:c r="U26" s="3"/>
    </x:row>
    <x:row r="27" ht="34" customHeight="1">
      <x:c r="A27" s="3"/>
      <x:c r="B27" s="34" t="str">
        <x:f>IF(Projects!$B27="","",Projects!B27)</x:f>
      </x:c>
      <x:c r="C27" s="34" t="str">
        <x:f>IF(Projects!$B27="","",Projects!C27)</x:f>
      </x:c>
      <x:c r="D27" s="34" t="str">
        <x:f>IF(Projects!$B27="","",Projects!E27)</x:f>
      </x:c>
      <x:c r="E27" s="34" t="str">
        <x:f>IF(Projects!$B27="","",Projects!I27)</x:f>
      </x:c>
      <x:c r="F27" s="34" t="str">
        <x:f>IF(Projects!$B27="","",Projects!H27)</x:f>
      </x:c>
      <x:c r="G27" s="46" t="str">
        <x:f>IF(Projects!$B27="","",Projects!J27)</x:f>
      </x:c>
      <x:c r="H27" s="46" t="str">
        <x:f>IF(Projects!$B27="","",Projects!K27)</x:f>
      </x:c>
      <x:c r="I27" s="48" t="str">
        <x:f>IF(OR($B27="",COUNTIFS(Milestones!$C$10:$C$209,$B27,Milestones!$H$10:$H$209,"&gt;="&amp;I$9,Milestones!$H$10:$H$209,"&lt;"&amp;DATE(YEAR(I$9),MONTH(I$9)+1,1),Milestones!$O$10:$O$209,1)=0),"",COUNTIFS(Milestones!$C$10:$C$209,$B27,Milestones!$H$10:$H$209,"&gt;="&amp;I$9,Milestones!$H$10:$H$209,"&lt;"&amp;DATE(YEAR(I$9),MONTH(I$9)+1,1),Milestones!$O$10:$O$209,1))</x:f>
      </x:c>
      <x:c r="J27" s="48" t="str">
        <x:f>IF(OR($B27="",COUNTIFS(Milestones!$C$10:$C$209,$B27,Milestones!$H$10:$H$209,"&gt;="&amp;J$9,Milestones!$H$10:$H$209,"&lt;"&amp;DATE(YEAR(J$9),MONTH(J$9)+1,1),Milestones!$O$10:$O$209,1)=0),"",COUNTIFS(Milestones!$C$10:$C$209,$B27,Milestones!$H$10:$H$209,"&gt;="&amp;J$9,Milestones!$H$10:$H$209,"&lt;"&amp;DATE(YEAR(J$9),MONTH(J$9)+1,1),Milestones!$O$10:$O$209,1))</x:f>
      </x:c>
      <x:c r="K27" s="48" t="str">
        <x:f>IF(OR($B27="",COUNTIFS(Milestones!$C$10:$C$209,$B27,Milestones!$H$10:$H$209,"&gt;="&amp;K$9,Milestones!$H$10:$H$209,"&lt;"&amp;DATE(YEAR(K$9),MONTH(K$9)+1,1),Milestones!$O$10:$O$209,1)=0),"",COUNTIFS(Milestones!$C$10:$C$209,$B27,Milestones!$H$10:$H$209,"&gt;="&amp;K$9,Milestones!$H$10:$H$209,"&lt;"&amp;DATE(YEAR(K$9),MONTH(K$9)+1,1),Milestones!$O$10:$O$209,1))</x:f>
      </x:c>
      <x:c r="L27" s="48" t="str">
        <x:f>IF(OR($B27="",COUNTIFS(Milestones!$C$10:$C$209,$B27,Milestones!$H$10:$H$209,"&gt;="&amp;L$9,Milestones!$H$10:$H$209,"&lt;"&amp;DATE(YEAR(L$9),MONTH(L$9)+1,1),Milestones!$O$10:$O$209,1)=0),"",COUNTIFS(Milestones!$C$10:$C$209,$B27,Milestones!$H$10:$H$209,"&gt;="&amp;L$9,Milestones!$H$10:$H$209,"&lt;"&amp;DATE(YEAR(L$9),MONTH(L$9)+1,1),Milestones!$O$10:$O$209,1))</x:f>
      </x:c>
      <x:c r="M27" s="48" t="str">
        <x:f>IF(OR($B27="",COUNTIFS(Milestones!$C$10:$C$209,$B27,Milestones!$H$10:$H$209,"&gt;="&amp;M$9,Milestones!$H$10:$H$209,"&lt;"&amp;DATE(YEAR(M$9),MONTH(M$9)+1,1),Milestones!$O$10:$O$209,1)=0),"",COUNTIFS(Milestones!$C$10:$C$209,$B27,Milestones!$H$10:$H$209,"&gt;="&amp;M$9,Milestones!$H$10:$H$209,"&lt;"&amp;DATE(YEAR(M$9),MONTH(M$9)+1,1),Milestones!$O$10:$O$209,1))</x:f>
      </x:c>
      <x:c r="N27" s="48" t="str">
        <x:f>IF(OR($B27="",COUNTIFS(Milestones!$C$10:$C$209,$B27,Milestones!$H$10:$H$209,"&gt;="&amp;N$9,Milestones!$H$10:$H$209,"&lt;"&amp;DATE(YEAR(N$9),MONTH(N$9)+1,1),Milestones!$O$10:$O$209,1)=0),"",COUNTIFS(Milestones!$C$10:$C$209,$B27,Milestones!$H$10:$H$209,"&gt;="&amp;N$9,Milestones!$H$10:$H$209,"&lt;"&amp;DATE(YEAR(N$9),MONTH(N$9)+1,1),Milestones!$O$10:$O$209,1))</x:f>
      </x:c>
      <x:c r="O27" s="48" t="str">
        <x:f>IF(OR($B27="",COUNTIFS(Milestones!$C$10:$C$209,$B27,Milestones!$H$10:$H$209,"&gt;="&amp;O$9,Milestones!$H$10:$H$209,"&lt;"&amp;DATE(YEAR(O$9),MONTH(O$9)+1,1),Milestones!$O$10:$O$209,1)=0),"",COUNTIFS(Milestones!$C$10:$C$209,$B27,Milestones!$H$10:$H$209,"&gt;="&amp;O$9,Milestones!$H$10:$H$209,"&lt;"&amp;DATE(YEAR(O$9),MONTH(O$9)+1,1),Milestones!$O$10:$O$209,1))</x:f>
      </x:c>
      <x:c r="P27" s="48" t="str">
        <x:f>IF(OR($B27="",COUNTIFS(Milestones!$C$10:$C$209,$B27,Milestones!$H$10:$H$209,"&gt;="&amp;P$9,Milestones!$H$10:$H$209,"&lt;"&amp;DATE(YEAR(P$9),MONTH(P$9)+1,1),Milestones!$O$10:$O$209,1)=0),"",COUNTIFS(Milestones!$C$10:$C$209,$B27,Milestones!$H$10:$H$209,"&gt;="&amp;P$9,Milestones!$H$10:$H$209,"&lt;"&amp;DATE(YEAR(P$9),MONTH(P$9)+1,1),Milestones!$O$10:$O$209,1))</x:f>
      </x:c>
      <x:c r="Q27" s="48" t="str">
        <x:f>IF(OR($B27="",COUNTIFS(Milestones!$C$10:$C$209,$B27,Milestones!$H$10:$H$209,"&gt;="&amp;Q$9,Milestones!$H$10:$H$209,"&lt;"&amp;DATE(YEAR(Q$9),MONTH(Q$9)+1,1),Milestones!$O$10:$O$209,1)=0),"",COUNTIFS(Milestones!$C$10:$C$209,$B27,Milestones!$H$10:$H$209,"&gt;="&amp;Q$9,Milestones!$H$10:$H$209,"&lt;"&amp;DATE(YEAR(Q$9),MONTH(Q$9)+1,1),Milestones!$O$10:$O$209,1))</x:f>
      </x:c>
      <x:c r="R27" s="48" t="str">
        <x:f>IF(OR($B27="",COUNTIFS(Milestones!$C$10:$C$209,$B27,Milestones!$H$10:$H$209,"&gt;="&amp;R$9,Milestones!$H$10:$H$209,"&lt;"&amp;DATE(YEAR(R$9),MONTH(R$9)+1,1),Milestones!$O$10:$O$209,1)=0),"",COUNTIFS(Milestones!$C$10:$C$209,$B27,Milestones!$H$10:$H$209,"&gt;="&amp;R$9,Milestones!$H$10:$H$209,"&lt;"&amp;DATE(YEAR(R$9),MONTH(R$9)+1,1),Milestones!$O$10:$O$209,1))</x:f>
      </x:c>
      <x:c r="S27" s="48" t="str">
        <x:f>IF(OR($B27="",COUNTIFS(Milestones!$C$10:$C$209,$B27,Milestones!$H$10:$H$209,"&gt;="&amp;S$9,Milestones!$H$10:$H$209,"&lt;"&amp;DATE(YEAR(S$9),MONTH(S$9)+1,1),Milestones!$O$10:$O$209,1)=0),"",COUNTIFS(Milestones!$C$10:$C$209,$B27,Milestones!$H$10:$H$209,"&gt;="&amp;S$9,Milestones!$H$10:$H$209,"&lt;"&amp;DATE(YEAR(S$9),MONTH(S$9)+1,1),Milestones!$O$10:$O$209,1))</x:f>
      </x:c>
      <x:c r="T27" s="48" t="str">
        <x:f>IF(OR($B27="",COUNTIFS(Milestones!$C$10:$C$209,$B27,Milestones!$H$10:$H$209,"&gt;="&amp;T$9,Milestones!$H$10:$H$209,"&lt;"&amp;DATE(YEAR(T$9),MONTH(T$9)+1,1),Milestones!$O$10:$O$209,1)=0),"",COUNTIFS(Milestones!$C$10:$C$209,$B27,Milestones!$H$10:$H$209,"&gt;="&amp;T$9,Milestones!$H$10:$H$209,"&lt;"&amp;DATE(YEAR(T$9),MONTH(T$9)+1,1),Milestones!$O$10:$O$209,1))</x:f>
      </x:c>
      <x:c r="U27" s="3"/>
    </x:row>
    <x:row r="28" ht="34" customHeight="1">
      <x:c r="A28" s="3"/>
      <x:c r="B28" s="30" t="str">
        <x:f>IF(Projects!$B28="","",Projects!B28)</x:f>
      </x:c>
      <x:c r="C28" s="30" t="str">
        <x:f>IF(Projects!$B28="","",Projects!C28)</x:f>
      </x:c>
      <x:c r="D28" s="30" t="str">
        <x:f>IF(Projects!$B28="","",Projects!E28)</x:f>
      </x:c>
      <x:c r="E28" s="30" t="str">
        <x:f>IF(Projects!$B28="","",Projects!I28)</x:f>
      </x:c>
      <x:c r="F28" s="30" t="str">
        <x:f>IF(Projects!$B28="","",Projects!H28)</x:f>
      </x:c>
      <x:c r="G28" s="45" t="str">
        <x:f>IF(Projects!$B28="","",Projects!J28)</x:f>
      </x:c>
      <x:c r="H28" s="45" t="str">
        <x:f>IF(Projects!$B28="","",Projects!K28)</x:f>
      </x:c>
      <x:c r="I28" s="47" t="str">
        <x:f>IF(OR($B28="",COUNTIFS(Milestones!$C$10:$C$209,$B28,Milestones!$H$10:$H$209,"&gt;="&amp;I$9,Milestones!$H$10:$H$209,"&lt;"&amp;DATE(YEAR(I$9),MONTH(I$9)+1,1),Milestones!$O$10:$O$209,1)=0),"",COUNTIFS(Milestones!$C$10:$C$209,$B28,Milestones!$H$10:$H$209,"&gt;="&amp;I$9,Milestones!$H$10:$H$209,"&lt;"&amp;DATE(YEAR(I$9),MONTH(I$9)+1,1),Milestones!$O$10:$O$209,1))</x:f>
      </x:c>
      <x:c r="J28" s="47" t="str">
        <x:f>IF(OR($B28="",COUNTIFS(Milestones!$C$10:$C$209,$B28,Milestones!$H$10:$H$209,"&gt;="&amp;J$9,Milestones!$H$10:$H$209,"&lt;"&amp;DATE(YEAR(J$9),MONTH(J$9)+1,1),Milestones!$O$10:$O$209,1)=0),"",COUNTIFS(Milestones!$C$10:$C$209,$B28,Milestones!$H$10:$H$209,"&gt;="&amp;J$9,Milestones!$H$10:$H$209,"&lt;"&amp;DATE(YEAR(J$9),MONTH(J$9)+1,1),Milestones!$O$10:$O$209,1))</x:f>
      </x:c>
      <x:c r="K28" s="47" t="str">
        <x:f>IF(OR($B28="",COUNTIFS(Milestones!$C$10:$C$209,$B28,Milestones!$H$10:$H$209,"&gt;="&amp;K$9,Milestones!$H$10:$H$209,"&lt;"&amp;DATE(YEAR(K$9),MONTH(K$9)+1,1),Milestones!$O$10:$O$209,1)=0),"",COUNTIFS(Milestones!$C$10:$C$209,$B28,Milestones!$H$10:$H$209,"&gt;="&amp;K$9,Milestones!$H$10:$H$209,"&lt;"&amp;DATE(YEAR(K$9),MONTH(K$9)+1,1),Milestones!$O$10:$O$209,1))</x:f>
      </x:c>
      <x:c r="L28" s="47" t="str">
        <x:f>IF(OR($B28="",COUNTIFS(Milestones!$C$10:$C$209,$B28,Milestones!$H$10:$H$209,"&gt;="&amp;L$9,Milestones!$H$10:$H$209,"&lt;"&amp;DATE(YEAR(L$9),MONTH(L$9)+1,1),Milestones!$O$10:$O$209,1)=0),"",COUNTIFS(Milestones!$C$10:$C$209,$B28,Milestones!$H$10:$H$209,"&gt;="&amp;L$9,Milestones!$H$10:$H$209,"&lt;"&amp;DATE(YEAR(L$9),MONTH(L$9)+1,1),Milestones!$O$10:$O$209,1))</x:f>
      </x:c>
      <x:c r="M28" s="47" t="str">
        <x:f>IF(OR($B28="",COUNTIFS(Milestones!$C$10:$C$209,$B28,Milestones!$H$10:$H$209,"&gt;="&amp;M$9,Milestones!$H$10:$H$209,"&lt;"&amp;DATE(YEAR(M$9),MONTH(M$9)+1,1),Milestones!$O$10:$O$209,1)=0),"",COUNTIFS(Milestones!$C$10:$C$209,$B28,Milestones!$H$10:$H$209,"&gt;="&amp;M$9,Milestones!$H$10:$H$209,"&lt;"&amp;DATE(YEAR(M$9),MONTH(M$9)+1,1),Milestones!$O$10:$O$209,1))</x:f>
      </x:c>
      <x:c r="N28" s="47" t="str">
        <x:f>IF(OR($B28="",COUNTIFS(Milestones!$C$10:$C$209,$B28,Milestones!$H$10:$H$209,"&gt;="&amp;N$9,Milestones!$H$10:$H$209,"&lt;"&amp;DATE(YEAR(N$9),MONTH(N$9)+1,1),Milestones!$O$10:$O$209,1)=0),"",COUNTIFS(Milestones!$C$10:$C$209,$B28,Milestones!$H$10:$H$209,"&gt;="&amp;N$9,Milestones!$H$10:$H$209,"&lt;"&amp;DATE(YEAR(N$9),MONTH(N$9)+1,1),Milestones!$O$10:$O$209,1))</x:f>
      </x:c>
      <x:c r="O28" s="47" t="str">
        <x:f>IF(OR($B28="",COUNTIFS(Milestones!$C$10:$C$209,$B28,Milestones!$H$10:$H$209,"&gt;="&amp;O$9,Milestones!$H$10:$H$209,"&lt;"&amp;DATE(YEAR(O$9),MONTH(O$9)+1,1),Milestones!$O$10:$O$209,1)=0),"",COUNTIFS(Milestones!$C$10:$C$209,$B28,Milestones!$H$10:$H$209,"&gt;="&amp;O$9,Milestones!$H$10:$H$209,"&lt;"&amp;DATE(YEAR(O$9),MONTH(O$9)+1,1),Milestones!$O$10:$O$209,1))</x:f>
      </x:c>
      <x:c r="P28" s="47" t="str">
        <x:f>IF(OR($B28="",COUNTIFS(Milestones!$C$10:$C$209,$B28,Milestones!$H$10:$H$209,"&gt;="&amp;P$9,Milestones!$H$10:$H$209,"&lt;"&amp;DATE(YEAR(P$9),MONTH(P$9)+1,1),Milestones!$O$10:$O$209,1)=0),"",COUNTIFS(Milestones!$C$10:$C$209,$B28,Milestones!$H$10:$H$209,"&gt;="&amp;P$9,Milestones!$H$10:$H$209,"&lt;"&amp;DATE(YEAR(P$9),MONTH(P$9)+1,1),Milestones!$O$10:$O$209,1))</x:f>
      </x:c>
      <x:c r="Q28" s="47" t="str">
        <x:f>IF(OR($B28="",COUNTIFS(Milestones!$C$10:$C$209,$B28,Milestones!$H$10:$H$209,"&gt;="&amp;Q$9,Milestones!$H$10:$H$209,"&lt;"&amp;DATE(YEAR(Q$9),MONTH(Q$9)+1,1),Milestones!$O$10:$O$209,1)=0),"",COUNTIFS(Milestones!$C$10:$C$209,$B28,Milestones!$H$10:$H$209,"&gt;="&amp;Q$9,Milestones!$H$10:$H$209,"&lt;"&amp;DATE(YEAR(Q$9),MONTH(Q$9)+1,1),Milestones!$O$10:$O$209,1))</x:f>
      </x:c>
      <x:c r="R28" s="47" t="str">
        <x:f>IF(OR($B28="",COUNTIFS(Milestones!$C$10:$C$209,$B28,Milestones!$H$10:$H$209,"&gt;="&amp;R$9,Milestones!$H$10:$H$209,"&lt;"&amp;DATE(YEAR(R$9),MONTH(R$9)+1,1),Milestones!$O$10:$O$209,1)=0),"",COUNTIFS(Milestones!$C$10:$C$209,$B28,Milestones!$H$10:$H$209,"&gt;="&amp;R$9,Milestones!$H$10:$H$209,"&lt;"&amp;DATE(YEAR(R$9),MONTH(R$9)+1,1),Milestones!$O$10:$O$209,1))</x:f>
      </x:c>
      <x:c r="S28" s="47" t="str">
        <x:f>IF(OR($B28="",COUNTIFS(Milestones!$C$10:$C$209,$B28,Milestones!$H$10:$H$209,"&gt;="&amp;S$9,Milestones!$H$10:$H$209,"&lt;"&amp;DATE(YEAR(S$9),MONTH(S$9)+1,1),Milestones!$O$10:$O$209,1)=0),"",COUNTIFS(Milestones!$C$10:$C$209,$B28,Milestones!$H$10:$H$209,"&gt;="&amp;S$9,Milestones!$H$10:$H$209,"&lt;"&amp;DATE(YEAR(S$9),MONTH(S$9)+1,1),Milestones!$O$10:$O$209,1))</x:f>
      </x:c>
      <x:c r="T28" s="47" t="str">
        <x:f>IF(OR($B28="",COUNTIFS(Milestones!$C$10:$C$209,$B28,Milestones!$H$10:$H$209,"&gt;="&amp;T$9,Milestones!$H$10:$H$209,"&lt;"&amp;DATE(YEAR(T$9),MONTH(T$9)+1,1),Milestones!$O$10:$O$209,1)=0),"",COUNTIFS(Milestones!$C$10:$C$209,$B28,Milestones!$H$10:$H$209,"&gt;="&amp;T$9,Milestones!$H$10:$H$209,"&lt;"&amp;DATE(YEAR(T$9),MONTH(T$9)+1,1),Milestones!$O$10:$O$209,1))</x:f>
      </x:c>
      <x:c r="U28" s="3"/>
    </x:row>
    <x:row r="29" ht="34" customHeight="1">
      <x:c r="A29" s="3"/>
      <x:c r="B29" s="34" t="str">
        <x:f>IF(Projects!$B29="","",Projects!B29)</x:f>
      </x:c>
      <x:c r="C29" s="34" t="str">
        <x:f>IF(Projects!$B29="","",Projects!C29)</x:f>
      </x:c>
      <x:c r="D29" s="34" t="str">
        <x:f>IF(Projects!$B29="","",Projects!E29)</x:f>
      </x:c>
      <x:c r="E29" s="34" t="str">
        <x:f>IF(Projects!$B29="","",Projects!I29)</x:f>
      </x:c>
      <x:c r="F29" s="34" t="str">
        <x:f>IF(Projects!$B29="","",Projects!H29)</x:f>
      </x:c>
      <x:c r="G29" s="46" t="str">
        <x:f>IF(Projects!$B29="","",Projects!J29)</x:f>
      </x:c>
      <x:c r="H29" s="46" t="str">
        <x:f>IF(Projects!$B29="","",Projects!K29)</x:f>
      </x:c>
      <x:c r="I29" s="48" t="str">
        <x:f>IF(OR($B29="",COUNTIFS(Milestones!$C$10:$C$209,$B29,Milestones!$H$10:$H$209,"&gt;="&amp;I$9,Milestones!$H$10:$H$209,"&lt;"&amp;DATE(YEAR(I$9),MONTH(I$9)+1,1),Milestones!$O$10:$O$209,1)=0),"",COUNTIFS(Milestones!$C$10:$C$209,$B29,Milestones!$H$10:$H$209,"&gt;="&amp;I$9,Milestones!$H$10:$H$209,"&lt;"&amp;DATE(YEAR(I$9),MONTH(I$9)+1,1),Milestones!$O$10:$O$209,1))</x:f>
      </x:c>
      <x:c r="J29" s="48" t="str">
        <x:f>IF(OR($B29="",COUNTIFS(Milestones!$C$10:$C$209,$B29,Milestones!$H$10:$H$209,"&gt;="&amp;J$9,Milestones!$H$10:$H$209,"&lt;"&amp;DATE(YEAR(J$9),MONTH(J$9)+1,1),Milestones!$O$10:$O$209,1)=0),"",COUNTIFS(Milestones!$C$10:$C$209,$B29,Milestones!$H$10:$H$209,"&gt;="&amp;J$9,Milestones!$H$10:$H$209,"&lt;"&amp;DATE(YEAR(J$9),MONTH(J$9)+1,1),Milestones!$O$10:$O$209,1))</x:f>
      </x:c>
      <x:c r="K29" s="48" t="str">
        <x:f>IF(OR($B29="",COUNTIFS(Milestones!$C$10:$C$209,$B29,Milestones!$H$10:$H$209,"&gt;="&amp;K$9,Milestones!$H$10:$H$209,"&lt;"&amp;DATE(YEAR(K$9),MONTH(K$9)+1,1),Milestones!$O$10:$O$209,1)=0),"",COUNTIFS(Milestones!$C$10:$C$209,$B29,Milestones!$H$10:$H$209,"&gt;="&amp;K$9,Milestones!$H$10:$H$209,"&lt;"&amp;DATE(YEAR(K$9),MONTH(K$9)+1,1),Milestones!$O$10:$O$209,1))</x:f>
      </x:c>
      <x:c r="L29" s="48" t="str">
        <x:f>IF(OR($B29="",COUNTIFS(Milestones!$C$10:$C$209,$B29,Milestones!$H$10:$H$209,"&gt;="&amp;L$9,Milestones!$H$10:$H$209,"&lt;"&amp;DATE(YEAR(L$9),MONTH(L$9)+1,1),Milestones!$O$10:$O$209,1)=0),"",COUNTIFS(Milestones!$C$10:$C$209,$B29,Milestones!$H$10:$H$209,"&gt;="&amp;L$9,Milestones!$H$10:$H$209,"&lt;"&amp;DATE(YEAR(L$9),MONTH(L$9)+1,1),Milestones!$O$10:$O$209,1))</x:f>
      </x:c>
      <x:c r="M29" s="48" t="str">
        <x:f>IF(OR($B29="",COUNTIFS(Milestones!$C$10:$C$209,$B29,Milestones!$H$10:$H$209,"&gt;="&amp;M$9,Milestones!$H$10:$H$209,"&lt;"&amp;DATE(YEAR(M$9),MONTH(M$9)+1,1),Milestones!$O$10:$O$209,1)=0),"",COUNTIFS(Milestones!$C$10:$C$209,$B29,Milestones!$H$10:$H$209,"&gt;="&amp;M$9,Milestones!$H$10:$H$209,"&lt;"&amp;DATE(YEAR(M$9),MONTH(M$9)+1,1),Milestones!$O$10:$O$209,1))</x:f>
      </x:c>
      <x:c r="N29" s="48" t="str">
        <x:f>IF(OR($B29="",COUNTIFS(Milestones!$C$10:$C$209,$B29,Milestones!$H$10:$H$209,"&gt;="&amp;N$9,Milestones!$H$10:$H$209,"&lt;"&amp;DATE(YEAR(N$9),MONTH(N$9)+1,1),Milestones!$O$10:$O$209,1)=0),"",COUNTIFS(Milestones!$C$10:$C$209,$B29,Milestones!$H$10:$H$209,"&gt;="&amp;N$9,Milestones!$H$10:$H$209,"&lt;"&amp;DATE(YEAR(N$9),MONTH(N$9)+1,1),Milestones!$O$10:$O$209,1))</x:f>
      </x:c>
      <x:c r="O29" s="48" t="str">
        <x:f>IF(OR($B29="",COUNTIFS(Milestones!$C$10:$C$209,$B29,Milestones!$H$10:$H$209,"&gt;="&amp;O$9,Milestones!$H$10:$H$209,"&lt;"&amp;DATE(YEAR(O$9),MONTH(O$9)+1,1),Milestones!$O$10:$O$209,1)=0),"",COUNTIFS(Milestones!$C$10:$C$209,$B29,Milestones!$H$10:$H$209,"&gt;="&amp;O$9,Milestones!$H$10:$H$209,"&lt;"&amp;DATE(YEAR(O$9),MONTH(O$9)+1,1),Milestones!$O$10:$O$209,1))</x:f>
      </x:c>
      <x:c r="P29" s="48" t="str">
        <x:f>IF(OR($B29="",COUNTIFS(Milestones!$C$10:$C$209,$B29,Milestones!$H$10:$H$209,"&gt;="&amp;P$9,Milestones!$H$10:$H$209,"&lt;"&amp;DATE(YEAR(P$9),MONTH(P$9)+1,1),Milestones!$O$10:$O$209,1)=0),"",COUNTIFS(Milestones!$C$10:$C$209,$B29,Milestones!$H$10:$H$209,"&gt;="&amp;P$9,Milestones!$H$10:$H$209,"&lt;"&amp;DATE(YEAR(P$9),MONTH(P$9)+1,1),Milestones!$O$10:$O$209,1))</x:f>
      </x:c>
      <x:c r="Q29" s="48" t="str">
        <x:f>IF(OR($B29="",COUNTIFS(Milestones!$C$10:$C$209,$B29,Milestones!$H$10:$H$209,"&gt;="&amp;Q$9,Milestones!$H$10:$H$209,"&lt;"&amp;DATE(YEAR(Q$9),MONTH(Q$9)+1,1),Milestones!$O$10:$O$209,1)=0),"",COUNTIFS(Milestones!$C$10:$C$209,$B29,Milestones!$H$10:$H$209,"&gt;="&amp;Q$9,Milestones!$H$10:$H$209,"&lt;"&amp;DATE(YEAR(Q$9),MONTH(Q$9)+1,1),Milestones!$O$10:$O$209,1))</x:f>
      </x:c>
      <x:c r="R29" s="48" t="str">
        <x:f>IF(OR($B29="",COUNTIFS(Milestones!$C$10:$C$209,$B29,Milestones!$H$10:$H$209,"&gt;="&amp;R$9,Milestones!$H$10:$H$209,"&lt;"&amp;DATE(YEAR(R$9),MONTH(R$9)+1,1),Milestones!$O$10:$O$209,1)=0),"",COUNTIFS(Milestones!$C$10:$C$209,$B29,Milestones!$H$10:$H$209,"&gt;="&amp;R$9,Milestones!$H$10:$H$209,"&lt;"&amp;DATE(YEAR(R$9),MONTH(R$9)+1,1),Milestones!$O$10:$O$209,1))</x:f>
      </x:c>
      <x:c r="S29" s="48" t="str">
        <x:f>IF(OR($B29="",COUNTIFS(Milestones!$C$10:$C$209,$B29,Milestones!$H$10:$H$209,"&gt;="&amp;S$9,Milestones!$H$10:$H$209,"&lt;"&amp;DATE(YEAR(S$9),MONTH(S$9)+1,1),Milestones!$O$10:$O$209,1)=0),"",COUNTIFS(Milestones!$C$10:$C$209,$B29,Milestones!$H$10:$H$209,"&gt;="&amp;S$9,Milestones!$H$10:$H$209,"&lt;"&amp;DATE(YEAR(S$9),MONTH(S$9)+1,1),Milestones!$O$10:$O$209,1))</x:f>
      </x:c>
      <x:c r="T29" s="48" t="str">
        <x:f>IF(OR($B29="",COUNTIFS(Milestones!$C$10:$C$209,$B29,Milestones!$H$10:$H$209,"&gt;="&amp;T$9,Milestones!$H$10:$H$209,"&lt;"&amp;DATE(YEAR(T$9),MONTH(T$9)+1,1),Milestones!$O$10:$O$209,1)=0),"",COUNTIFS(Milestones!$C$10:$C$209,$B29,Milestones!$H$10:$H$209,"&gt;="&amp;T$9,Milestones!$H$10:$H$209,"&lt;"&amp;DATE(YEAR(T$9),MONTH(T$9)+1,1),Milestones!$O$10:$O$209,1))</x:f>
      </x:c>
      <x:c r="U29" s="3"/>
    </x:row>
    <x:row r="30" ht="34" customHeight="1">
      <x:c r="A30" s="3"/>
      <x:c r="B30" s="30" t="str">
        <x:f>IF(Projects!$B30="","",Projects!B30)</x:f>
      </x:c>
      <x:c r="C30" s="30" t="str">
        <x:f>IF(Projects!$B30="","",Projects!C30)</x:f>
      </x:c>
      <x:c r="D30" s="30" t="str">
        <x:f>IF(Projects!$B30="","",Projects!E30)</x:f>
      </x:c>
      <x:c r="E30" s="30" t="str">
        <x:f>IF(Projects!$B30="","",Projects!I30)</x:f>
      </x:c>
      <x:c r="F30" s="30" t="str">
        <x:f>IF(Projects!$B30="","",Projects!H30)</x:f>
      </x:c>
      <x:c r="G30" s="45" t="str">
        <x:f>IF(Projects!$B30="","",Projects!J30)</x:f>
      </x:c>
      <x:c r="H30" s="45" t="str">
        <x:f>IF(Projects!$B30="","",Projects!K30)</x:f>
      </x:c>
      <x:c r="I30" s="47" t="str">
        <x:f>IF(OR($B30="",COUNTIFS(Milestones!$C$10:$C$209,$B30,Milestones!$H$10:$H$209,"&gt;="&amp;I$9,Milestones!$H$10:$H$209,"&lt;"&amp;DATE(YEAR(I$9),MONTH(I$9)+1,1),Milestones!$O$10:$O$209,1)=0),"",COUNTIFS(Milestones!$C$10:$C$209,$B30,Milestones!$H$10:$H$209,"&gt;="&amp;I$9,Milestones!$H$10:$H$209,"&lt;"&amp;DATE(YEAR(I$9),MONTH(I$9)+1,1),Milestones!$O$10:$O$209,1))</x:f>
      </x:c>
      <x:c r="J30" s="47" t="str">
        <x:f>IF(OR($B30="",COUNTIFS(Milestones!$C$10:$C$209,$B30,Milestones!$H$10:$H$209,"&gt;="&amp;J$9,Milestones!$H$10:$H$209,"&lt;"&amp;DATE(YEAR(J$9),MONTH(J$9)+1,1),Milestones!$O$10:$O$209,1)=0),"",COUNTIFS(Milestones!$C$10:$C$209,$B30,Milestones!$H$10:$H$209,"&gt;="&amp;J$9,Milestones!$H$10:$H$209,"&lt;"&amp;DATE(YEAR(J$9),MONTH(J$9)+1,1),Milestones!$O$10:$O$209,1))</x:f>
      </x:c>
      <x:c r="K30" s="47" t="str">
        <x:f>IF(OR($B30="",COUNTIFS(Milestones!$C$10:$C$209,$B30,Milestones!$H$10:$H$209,"&gt;="&amp;K$9,Milestones!$H$10:$H$209,"&lt;"&amp;DATE(YEAR(K$9),MONTH(K$9)+1,1),Milestones!$O$10:$O$209,1)=0),"",COUNTIFS(Milestones!$C$10:$C$209,$B30,Milestones!$H$10:$H$209,"&gt;="&amp;K$9,Milestones!$H$10:$H$209,"&lt;"&amp;DATE(YEAR(K$9),MONTH(K$9)+1,1),Milestones!$O$10:$O$209,1))</x:f>
      </x:c>
      <x:c r="L30" s="47" t="str">
        <x:f>IF(OR($B30="",COUNTIFS(Milestones!$C$10:$C$209,$B30,Milestones!$H$10:$H$209,"&gt;="&amp;L$9,Milestones!$H$10:$H$209,"&lt;"&amp;DATE(YEAR(L$9),MONTH(L$9)+1,1),Milestones!$O$10:$O$209,1)=0),"",COUNTIFS(Milestones!$C$10:$C$209,$B30,Milestones!$H$10:$H$209,"&gt;="&amp;L$9,Milestones!$H$10:$H$209,"&lt;"&amp;DATE(YEAR(L$9),MONTH(L$9)+1,1),Milestones!$O$10:$O$209,1))</x:f>
      </x:c>
      <x:c r="M30" s="47" t="str">
        <x:f>IF(OR($B30="",COUNTIFS(Milestones!$C$10:$C$209,$B30,Milestones!$H$10:$H$209,"&gt;="&amp;M$9,Milestones!$H$10:$H$209,"&lt;"&amp;DATE(YEAR(M$9),MONTH(M$9)+1,1),Milestones!$O$10:$O$209,1)=0),"",COUNTIFS(Milestones!$C$10:$C$209,$B30,Milestones!$H$10:$H$209,"&gt;="&amp;M$9,Milestones!$H$10:$H$209,"&lt;"&amp;DATE(YEAR(M$9),MONTH(M$9)+1,1),Milestones!$O$10:$O$209,1))</x:f>
      </x:c>
      <x:c r="N30" s="47" t="str">
        <x:f>IF(OR($B30="",COUNTIFS(Milestones!$C$10:$C$209,$B30,Milestones!$H$10:$H$209,"&gt;="&amp;N$9,Milestones!$H$10:$H$209,"&lt;"&amp;DATE(YEAR(N$9),MONTH(N$9)+1,1),Milestones!$O$10:$O$209,1)=0),"",COUNTIFS(Milestones!$C$10:$C$209,$B30,Milestones!$H$10:$H$209,"&gt;="&amp;N$9,Milestones!$H$10:$H$209,"&lt;"&amp;DATE(YEAR(N$9),MONTH(N$9)+1,1),Milestones!$O$10:$O$209,1))</x:f>
      </x:c>
      <x:c r="O30" s="47" t="str">
        <x:f>IF(OR($B30="",COUNTIFS(Milestones!$C$10:$C$209,$B30,Milestones!$H$10:$H$209,"&gt;="&amp;O$9,Milestones!$H$10:$H$209,"&lt;"&amp;DATE(YEAR(O$9),MONTH(O$9)+1,1),Milestones!$O$10:$O$209,1)=0),"",COUNTIFS(Milestones!$C$10:$C$209,$B30,Milestones!$H$10:$H$209,"&gt;="&amp;O$9,Milestones!$H$10:$H$209,"&lt;"&amp;DATE(YEAR(O$9),MONTH(O$9)+1,1),Milestones!$O$10:$O$209,1))</x:f>
      </x:c>
      <x:c r="P30" s="47" t="str">
        <x:f>IF(OR($B30="",COUNTIFS(Milestones!$C$10:$C$209,$B30,Milestones!$H$10:$H$209,"&gt;="&amp;P$9,Milestones!$H$10:$H$209,"&lt;"&amp;DATE(YEAR(P$9),MONTH(P$9)+1,1),Milestones!$O$10:$O$209,1)=0),"",COUNTIFS(Milestones!$C$10:$C$209,$B30,Milestones!$H$10:$H$209,"&gt;="&amp;P$9,Milestones!$H$10:$H$209,"&lt;"&amp;DATE(YEAR(P$9),MONTH(P$9)+1,1),Milestones!$O$10:$O$209,1))</x:f>
      </x:c>
      <x:c r="Q30" s="47" t="str">
        <x:f>IF(OR($B30="",COUNTIFS(Milestones!$C$10:$C$209,$B30,Milestones!$H$10:$H$209,"&gt;="&amp;Q$9,Milestones!$H$10:$H$209,"&lt;"&amp;DATE(YEAR(Q$9),MONTH(Q$9)+1,1),Milestones!$O$10:$O$209,1)=0),"",COUNTIFS(Milestones!$C$10:$C$209,$B30,Milestones!$H$10:$H$209,"&gt;="&amp;Q$9,Milestones!$H$10:$H$209,"&lt;"&amp;DATE(YEAR(Q$9),MONTH(Q$9)+1,1),Milestones!$O$10:$O$209,1))</x:f>
      </x:c>
      <x:c r="R30" s="47" t="str">
        <x:f>IF(OR($B30="",COUNTIFS(Milestones!$C$10:$C$209,$B30,Milestones!$H$10:$H$209,"&gt;="&amp;R$9,Milestones!$H$10:$H$209,"&lt;"&amp;DATE(YEAR(R$9),MONTH(R$9)+1,1),Milestones!$O$10:$O$209,1)=0),"",COUNTIFS(Milestones!$C$10:$C$209,$B30,Milestones!$H$10:$H$209,"&gt;="&amp;R$9,Milestones!$H$10:$H$209,"&lt;"&amp;DATE(YEAR(R$9),MONTH(R$9)+1,1),Milestones!$O$10:$O$209,1))</x:f>
      </x:c>
      <x:c r="S30" s="47" t="str">
        <x:f>IF(OR($B30="",COUNTIFS(Milestones!$C$10:$C$209,$B30,Milestones!$H$10:$H$209,"&gt;="&amp;S$9,Milestones!$H$10:$H$209,"&lt;"&amp;DATE(YEAR(S$9),MONTH(S$9)+1,1),Milestones!$O$10:$O$209,1)=0),"",COUNTIFS(Milestones!$C$10:$C$209,$B30,Milestones!$H$10:$H$209,"&gt;="&amp;S$9,Milestones!$H$10:$H$209,"&lt;"&amp;DATE(YEAR(S$9),MONTH(S$9)+1,1),Milestones!$O$10:$O$209,1))</x:f>
      </x:c>
      <x:c r="T30" s="47" t="str">
        <x:f>IF(OR($B30="",COUNTIFS(Milestones!$C$10:$C$209,$B30,Milestones!$H$10:$H$209,"&gt;="&amp;T$9,Milestones!$H$10:$H$209,"&lt;"&amp;DATE(YEAR(T$9),MONTH(T$9)+1,1),Milestones!$O$10:$O$209,1)=0),"",COUNTIFS(Milestones!$C$10:$C$209,$B30,Milestones!$H$10:$H$209,"&gt;="&amp;T$9,Milestones!$H$10:$H$209,"&lt;"&amp;DATE(YEAR(T$9),MONTH(T$9)+1,1),Milestones!$O$10:$O$209,1))</x:f>
      </x:c>
      <x:c r="U30" s="3"/>
    </x:row>
    <x:row r="31" ht="34" customHeight="1">
      <x:c r="A31" s="3"/>
      <x:c r="B31" s="34" t="str">
        <x:f>IF(Projects!$B31="","",Projects!B31)</x:f>
      </x:c>
      <x:c r="C31" s="34" t="str">
        <x:f>IF(Projects!$B31="","",Projects!C31)</x:f>
      </x:c>
      <x:c r="D31" s="34" t="str">
        <x:f>IF(Projects!$B31="","",Projects!E31)</x:f>
      </x:c>
      <x:c r="E31" s="34" t="str">
        <x:f>IF(Projects!$B31="","",Projects!I31)</x:f>
      </x:c>
      <x:c r="F31" s="34" t="str">
        <x:f>IF(Projects!$B31="","",Projects!H31)</x:f>
      </x:c>
      <x:c r="G31" s="46" t="str">
        <x:f>IF(Projects!$B31="","",Projects!J31)</x:f>
      </x:c>
      <x:c r="H31" s="46" t="str">
        <x:f>IF(Projects!$B31="","",Projects!K31)</x:f>
      </x:c>
      <x:c r="I31" s="48" t="str">
        <x:f>IF(OR($B31="",COUNTIFS(Milestones!$C$10:$C$209,$B31,Milestones!$H$10:$H$209,"&gt;="&amp;I$9,Milestones!$H$10:$H$209,"&lt;"&amp;DATE(YEAR(I$9),MONTH(I$9)+1,1),Milestones!$O$10:$O$209,1)=0),"",COUNTIFS(Milestones!$C$10:$C$209,$B31,Milestones!$H$10:$H$209,"&gt;="&amp;I$9,Milestones!$H$10:$H$209,"&lt;"&amp;DATE(YEAR(I$9),MONTH(I$9)+1,1),Milestones!$O$10:$O$209,1))</x:f>
      </x:c>
      <x:c r="J31" s="48" t="str">
        <x:f>IF(OR($B31="",COUNTIFS(Milestones!$C$10:$C$209,$B31,Milestones!$H$10:$H$209,"&gt;="&amp;J$9,Milestones!$H$10:$H$209,"&lt;"&amp;DATE(YEAR(J$9),MONTH(J$9)+1,1),Milestones!$O$10:$O$209,1)=0),"",COUNTIFS(Milestones!$C$10:$C$209,$B31,Milestones!$H$10:$H$209,"&gt;="&amp;J$9,Milestones!$H$10:$H$209,"&lt;"&amp;DATE(YEAR(J$9),MONTH(J$9)+1,1),Milestones!$O$10:$O$209,1))</x:f>
      </x:c>
      <x:c r="K31" s="48" t="str">
        <x:f>IF(OR($B31="",COUNTIFS(Milestones!$C$10:$C$209,$B31,Milestones!$H$10:$H$209,"&gt;="&amp;K$9,Milestones!$H$10:$H$209,"&lt;"&amp;DATE(YEAR(K$9),MONTH(K$9)+1,1),Milestones!$O$10:$O$209,1)=0),"",COUNTIFS(Milestones!$C$10:$C$209,$B31,Milestones!$H$10:$H$209,"&gt;="&amp;K$9,Milestones!$H$10:$H$209,"&lt;"&amp;DATE(YEAR(K$9),MONTH(K$9)+1,1),Milestones!$O$10:$O$209,1))</x:f>
      </x:c>
      <x:c r="L31" s="48" t="str">
        <x:f>IF(OR($B31="",COUNTIFS(Milestones!$C$10:$C$209,$B31,Milestones!$H$10:$H$209,"&gt;="&amp;L$9,Milestones!$H$10:$H$209,"&lt;"&amp;DATE(YEAR(L$9),MONTH(L$9)+1,1),Milestones!$O$10:$O$209,1)=0),"",COUNTIFS(Milestones!$C$10:$C$209,$B31,Milestones!$H$10:$H$209,"&gt;="&amp;L$9,Milestones!$H$10:$H$209,"&lt;"&amp;DATE(YEAR(L$9),MONTH(L$9)+1,1),Milestones!$O$10:$O$209,1))</x:f>
      </x:c>
      <x:c r="M31" s="48" t="str">
        <x:f>IF(OR($B31="",COUNTIFS(Milestones!$C$10:$C$209,$B31,Milestones!$H$10:$H$209,"&gt;="&amp;M$9,Milestones!$H$10:$H$209,"&lt;"&amp;DATE(YEAR(M$9),MONTH(M$9)+1,1),Milestones!$O$10:$O$209,1)=0),"",COUNTIFS(Milestones!$C$10:$C$209,$B31,Milestones!$H$10:$H$209,"&gt;="&amp;M$9,Milestones!$H$10:$H$209,"&lt;"&amp;DATE(YEAR(M$9),MONTH(M$9)+1,1),Milestones!$O$10:$O$209,1))</x:f>
      </x:c>
      <x:c r="N31" s="48" t="str">
        <x:f>IF(OR($B31="",COUNTIFS(Milestones!$C$10:$C$209,$B31,Milestones!$H$10:$H$209,"&gt;="&amp;N$9,Milestones!$H$10:$H$209,"&lt;"&amp;DATE(YEAR(N$9),MONTH(N$9)+1,1),Milestones!$O$10:$O$209,1)=0),"",COUNTIFS(Milestones!$C$10:$C$209,$B31,Milestones!$H$10:$H$209,"&gt;="&amp;N$9,Milestones!$H$10:$H$209,"&lt;"&amp;DATE(YEAR(N$9),MONTH(N$9)+1,1),Milestones!$O$10:$O$209,1))</x:f>
      </x:c>
      <x:c r="O31" s="48" t="str">
        <x:f>IF(OR($B31="",COUNTIFS(Milestones!$C$10:$C$209,$B31,Milestones!$H$10:$H$209,"&gt;="&amp;O$9,Milestones!$H$10:$H$209,"&lt;"&amp;DATE(YEAR(O$9),MONTH(O$9)+1,1),Milestones!$O$10:$O$209,1)=0),"",COUNTIFS(Milestones!$C$10:$C$209,$B31,Milestones!$H$10:$H$209,"&gt;="&amp;O$9,Milestones!$H$10:$H$209,"&lt;"&amp;DATE(YEAR(O$9),MONTH(O$9)+1,1),Milestones!$O$10:$O$209,1))</x:f>
      </x:c>
      <x:c r="P31" s="48" t="str">
        <x:f>IF(OR($B31="",COUNTIFS(Milestones!$C$10:$C$209,$B31,Milestones!$H$10:$H$209,"&gt;="&amp;P$9,Milestones!$H$10:$H$209,"&lt;"&amp;DATE(YEAR(P$9),MONTH(P$9)+1,1),Milestones!$O$10:$O$209,1)=0),"",COUNTIFS(Milestones!$C$10:$C$209,$B31,Milestones!$H$10:$H$209,"&gt;="&amp;P$9,Milestones!$H$10:$H$209,"&lt;"&amp;DATE(YEAR(P$9),MONTH(P$9)+1,1),Milestones!$O$10:$O$209,1))</x:f>
      </x:c>
      <x:c r="Q31" s="48" t="str">
        <x:f>IF(OR($B31="",COUNTIFS(Milestones!$C$10:$C$209,$B31,Milestones!$H$10:$H$209,"&gt;="&amp;Q$9,Milestones!$H$10:$H$209,"&lt;"&amp;DATE(YEAR(Q$9),MONTH(Q$9)+1,1),Milestones!$O$10:$O$209,1)=0),"",COUNTIFS(Milestones!$C$10:$C$209,$B31,Milestones!$H$10:$H$209,"&gt;="&amp;Q$9,Milestones!$H$10:$H$209,"&lt;"&amp;DATE(YEAR(Q$9),MONTH(Q$9)+1,1),Milestones!$O$10:$O$209,1))</x:f>
      </x:c>
      <x:c r="R31" s="48" t="str">
        <x:f>IF(OR($B31="",COUNTIFS(Milestones!$C$10:$C$209,$B31,Milestones!$H$10:$H$209,"&gt;="&amp;R$9,Milestones!$H$10:$H$209,"&lt;"&amp;DATE(YEAR(R$9),MONTH(R$9)+1,1),Milestones!$O$10:$O$209,1)=0),"",COUNTIFS(Milestones!$C$10:$C$209,$B31,Milestones!$H$10:$H$209,"&gt;="&amp;R$9,Milestones!$H$10:$H$209,"&lt;"&amp;DATE(YEAR(R$9),MONTH(R$9)+1,1),Milestones!$O$10:$O$209,1))</x:f>
      </x:c>
      <x:c r="S31" s="48" t="str">
        <x:f>IF(OR($B31="",COUNTIFS(Milestones!$C$10:$C$209,$B31,Milestones!$H$10:$H$209,"&gt;="&amp;S$9,Milestones!$H$10:$H$209,"&lt;"&amp;DATE(YEAR(S$9),MONTH(S$9)+1,1),Milestones!$O$10:$O$209,1)=0),"",COUNTIFS(Milestones!$C$10:$C$209,$B31,Milestones!$H$10:$H$209,"&gt;="&amp;S$9,Milestones!$H$10:$H$209,"&lt;"&amp;DATE(YEAR(S$9),MONTH(S$9)+1,1),Milestones!$O$10:$O$209,1))</x:f>
      </x:c>
      <x:c r="T31" s="48" t="str">
        <x:f>IF(OR($B31="",COUNTIFS(Milestones!$C$10:$C$209,$B31,Milestones!$H$10:$H$209,"&gt;="&amp;T$9,Milestones!$H$10:$H$209,"&lt;"&amp;DATE(YEAR(T$9),MONTH(T$9)+1,1),Milestones!$O$10:$O$209,1)=0),"",COUNTIFS(Milestones!$C$10:$C$209,$B31,Milestones!$H$10:$H$209,"&gt;="&amp;T$9,Milestones!$H$10:$H$209,"&lt;"&amp;DATE(YEAR(T$9),MONTH(T$9)+1,1),Milestones!$O$10:$O$209,1))</x:f>
      </x:c>
      <x:c r="U31" s="3"/>
    </x:row>
    <x:row r="32" ht="34" customHeight="1">
      <x:c r="A32" s="3"/>
      <x:c r="B32" s="30" t="str">
        <x:f>IF(Projects!$B32="","",Projects!B32)</x:f>
      </x:c>
      <x:c r="C32" s="30" t="str">
        <x:f>IF(Projects!$B32="","",Projects!C32)</x:f>
      </x:c>
      <x:c r="D32" s="30" t="str">
        <x:f>IF(Projects!$B32="","",Projects!E32)</x:f>
      </x:c>
      <x:c r="E32" s="30" t="str">
        <x:f>IF(Projects!$B32="","",Projects!I32)</x:f>
      </x:c>
      <x:c r="F32" s="30" t="str">
        <x:f>IF(Projects!$B32="","",Projects!H32)</x:f>
      </x:c>
      <x:c r="G32" s="45" t="str">
        <x:f>IF(Projects!$B32="","",Projects!J32)</x:f>
      </x:c>
      <x:c r="H32" s="45" t="str">
        <x:f>IF(Projects!$B32="","",Projects!K32)</x:f>
      </x:c>
      <x:c r="I32" s="47" t="str">
        <x:f>IF(OR($B32="",COUNTIFS(Milestones!$C$10:$C$209,$B32,Milestones!$H$10:$H$209,"&gt;="&amp;I$9,Milestones!$H$10:$H$209,"&lt;"&amp;DATE(YEAR(I$9),MONTH(I$9)+1,1),Milestones!$O$10:$O$209,1)=0),"",COUNTIFS(Milestones!$C$10:$C$209,$B32,Milestones!$H$10:$H$209,"&gt;="&amp;I$9,Milestones!$H$10:$H$209,"&lt;"&amp;DATE(YEAR(I$9),MONTH(I$9)+1,1),Milestones!$O$10:$O$209,1))</x:f>
      </x:c>
      <x:c r="J32" s="47" t="str">
        <x:f>IF(OR($B32="",COUNTIFS(Milestones!$C$10:$C$209,$B32,Milestones!$H$10:$H$209,"&gt;="&amp;J$9,Milestones!$H$10:$H$209,"&lt;"&amp;DATE(YEAR(J$9),MONTH(J$9)+1,1),Milestones!$O$10:$O$209,1)=0),"",COUNTIFS(Milestones!$C$10:$C$209,$B32,Milestones!$H$10:$H$209,"&gt;="&amp;J$9,Milestones!$H$10:$H$209,"&lt;"&amp;DATE(YEAR(J$9),MONTH(J$9)+1,1),Milestones!$O$10:$O$209,1))</x:f>
      </x:c>
      <x:c r="K32" s="47" t="str">
        <x:f>IF(OR($B32="",COUNTIFS(Milestones!$C$10:$C$209,$B32,Milestones!$H$10:$H$209,"&gt;="&amp;K$9,Milestones!$H$10:$H$209,"&lt;"&amp;DATE(YEAR(K$9),MONTH(K$9)+1,1),Milestones!$O$10:$O$209,1)=0),"",COUNTIFS(Milestones!$C$10:$C$209,$B32,Milestones!$H$10:$H$209,"&gt;="&amp;K$9,Milestones!$H$10:$H$209,"&lt;"&amp;DATE(YEAR(K$9),MONTH(K$9)+1,1),Milestones!$O$10:$O$209,1))</x:f>
      </x:c>
      <x:c r="L32" s="47" t="str">
        <x:f>IF(OR($B32="",COUNTIFS(Milestones!$C$10:$C$209,$B32,Milestones!$H$10:$H$209,"&gt;="&amp;L$9,Milestones!$H$10:$H$209,"&lt;"&amp;DATE(YEAR(L$9),MONTH(L$9)+1,1),Milestones!$O$10:$O$209,1)=0),"",COUNTIFS(Milestones!$C$10:$C$209,$B32,Milestones!$H$10:$H$209,"&gt;="&amp;L$9,Milestones!$H$10:$H$209,"&lt;"&amp;DATE(YEAR(L$9),MONTH(L$9)+1,1),Milestones!$O$10:$O$209,1))</x:f>
      </x:c>
      <x:c r="M32" s="47" t="str">
        <x:f>IF(OR($B32="",COUNTIFS(Milestones!$C$10:$C$209,$B32,Milestones!$H$10:$H$209,"&gt;="&amp;M$9,Milestones!$H$10:$H$209,"&lt;"&amp;DATE(YEAR(M$9),MONTH(M$9)+1,1),Milestones!$O$10:$O$209,1)=0),"",COUNTIFS(Milestones!$C$10:$C$209,$B32,Milestones!$H$10:$H$209,"&gt;="&amp;M$9,Milestones!$H$10:$H$209,"&lt;"&amp;DATE(YEAR(M$9),MONTH(M$9)+1,1),Milestones!$O$10:$O$209,1))</x:f>
      </x:c>
      <x:c r="N32" s="47" t="str">
        <x:f>IF(OR($B32="",COUNTIFS(Milestones!$C$10:$C$209,$B32,Milestones!$H$10:$H$209,"&gt;="&amp;N$9,Milestones!$H$10:$H$209,"&lt;"&amp;DATE(YEAR(N$9),MONTH(N$9)+1,1),Milestones!$O$10:$O$209,1)=0),"",COUNTIFS(Milestones!$C$10:$C$209,$B32,Milestones!$H$10:$H$209,"&gt;="&amp;N$9,Milestones!$H$10:$H$209,"&lt;"&amp;DATE(YEAR(N$9),MONTH(N$9)+1,1),Milestones!$O$10:$O$209,1))</x:f>
      </x:c>
      <x:c r="O32" s="47" t="str">
        <x:f>IF(OR($B32="",COUNTIFS(Milestones!$C$10:$C$209,$B32,Milestones!$H$10:$H$209,"&gt;="&amp;O$9,Milestones!$H$10:$H$209,"&lt;"&amp;DATE(YEAR(O$9),MONTH(O$9)+1,1),Milestones!$O$10:$O$209,1)=0),"",COUNTIFS(Milestones!$C$10:$C$209,$B32,Milestones!$H$10:$H$209,"&gt;="&amp;O$9,Milestones!$H$10:$H$209,"&lt;"&amp;DATE(YEAR(O$9),MONTH(O$9)+1,1),Milestones!$O$10:$O$209,1))</x:f>
      </x:c>
      <x:c r="P32" s="47" t="str">
        <x:f>IF(OR($B32="",COUNTIFS(Milestones!$C$10:$C$209,$B32,Milestones!$H$10:$H$209,"&gt;="&amp;P$9,Milestones!$H$10:$H$209,"&lt;"&amp;DATE(YEAR(P$9),MONTH(P$9)+1,1),Milestones!$O$10:$O$209,1)=0),"",COUNTIFS(Milestones!$C$10:$C$209,$B32,Milestones!$H$10:$H$209,"&gt;="&amp;P$9,Milestones!$H$10:$H$209,"&lt;"&amp;DATE(YEAR(P$9),MONTH(P$9)+1,1),Milestones!$O$10:$O$209,1))</x:f>
      </x:c>
      <x:c r="Q32" s="47" t="str">
        <x:f>IF(OR($B32="",COUNTIFS(Milestones!$C$10:$C$209,$B32,Milestones!$H$10:$H$209,"&gt;="&amp;Q$9,Milestones!$H$10:$H$209,"&lt;"&amp;DATE(YEAR(Q$9),MONTH(Q$9)+1,1),Milestones!$O$10:$O$209,1)=0),"",COUNTIFS(Milestones!$C$10:$C$209,$B32,Milestones!$H$10:$H$209,"&gt;="&amp;Q$9,Milestones!$H$10:$H$209,"&lt;"&amp;DATE(YEAR(Q$9),MONTH(Q$9)+1,1),Milestones!$O$10:$O$209,1))</x:f>
      </x:c>
      <x:c r="R32" s="47" t="str">
        <x:f>IF(OR($B32="",COUNTIFS(Milestones!$C$10:$C$209,$B32,Milestones!$H$10:$H$209,"&gt;="&amp;R$9,Milestones!$H$10:$H$209,"&lt;"&amp;DATE(YEAR(R$9),MONTH(R$9)+1,1),Milestones!$O$10:$O$209,1)=0),"",COUNTIFS(Milestones!$C$10:$C$209,$B32,Milestones!$H$10:$H$209,"&gt;="&amp;R$9,Milestones!$H$10:$H$209,"&lt;"&amp;DATE(YEAR(R$9),MONTH(R$9)+1,1),Milestones!$O$10:$O$209,1))</x:f>
      </x:c>
      <x:c r="S32" s="47" t="str">
        <x:f>IF(OR($B32="",COUNTIFS(Milestones!$C$10:$C$209,$B32,Milestones!$H$10:$H$209,"&gt;="&amp;S$9,Milestones!$H$10:$H$209,"&lt;"&amp;DATE(YEAR(S$9),MONTH(S$9)+1,1),Milestones!$O$10:$O$209,1)=0),"",COUNTIFS(Milestones!$C$10:$C$209,$B32,Milestones!$H$10:$H$209,"&gt;="&amp;S$9,Milestones!$H$10:$H$209,"&lt;"&amp;DATE(YEAR(S$9),MONTH(S$9)+1,1),Milestones!$O$10:$O$209,1))</x:f>
      </x:c>
      <x:c r="T32" s="47" t="str">
        <x:f>IF(OR($B32="",COUNTIFS(Milestones!$C$10:$C$209,$B32,Milestones!$H$10:$H$209,"&gt;="&amp;T$9,Milestones!$H$10:$H$209,"&lt;"&amp;DATE(YEAR(T$9),MONTH(T$9)+1,1),Milestones!$O$10:$O$209,1)=0),"",COUNTIFS(Milestones!$C$10:$C$209,$B32,Milestones!$H$10:$H$209,"&gt;="&amp;T$9,Milestones!$H$10:$H$209,"&lt;"&amp;DATE(YEAR(T$9),MONTH(T$9)+1,1),Milestones!$O$10:$O$209,1))</x:f>
      </x:c>
      <x:c r="U32" s="3"/>
    </x:row>
    <x:row r="33" ht="34" customHeight="1">
      <x:c r="A33" s="3"/>
      <x:c r="B33" s="34" t="str">
        <x:f>IF(Projects!$B33="","",Projects!B33)</x:f>
      </x:c>
      <x:c r="C33" s="34" t="str">
        <x:f>IF(Projects!$B33="","",Projects!C33)</x:f>
      </x:c>
      <x:c r="D33" s="34" t="str">
        <x:f>IF(Projects!$B33="","",Projects!E33)</x:f>
      </x:c>
      <x:c r="E33" s="34" t="str">
        <x:f>IF(Projects!$B33="","",Projects!I33)</x:f>
      </x:c>
      <x:c r="F33" s="34" t="str">
        <x:f>IF(Projects!$B33="","",Projects!H33)</x:f>
      </x:c>
      <x:c r="G33" s="46" t="str">
        <x:f>IF(Projects!$B33="","",Projects!J33)</x:f>
      </x:c>
      <x:c r="H33" s="46" t="str">
        <x:f>IF(Projects!$B33="","",Projects!K33)</x:f>
      </x:c>
      <x:c r="I33" s="48" t="str">
        <x:f>IF(OR($B33="",COUNTIFS(Milestones!$C$10:$C$209,$B33,Milestones!$H$10:$H$209,"&gt;="&amp;I$9,Milestones!$H$10:$H$209,"&lt;"&amp;DATE(YEAR(I$9),MONTH(I$9)+1,1),Milestones!$O$10:$O$209,1)=0),"",COUNTIFS(Milestones!$C$10:$C$209,$B33,Milestones!$H$10:$H$209,"&gt;="&amp;I$9,Milestones!$H$10:$H$209,"&lt;"&amp;DATE(YEAR(I$9),MONTH(I$9)+1,1),Milestones!$O$10:$O$209,1))</x:f>
      </x:c>
      <x:c r="J33" s="48" t="str">
        <x:f>IF(OR($B33="",COUNTIFS(Milestones!$C$10:$C$209,$B33,Milestones!$H$10:$H$209,"&gt;="&amp;J$9,Milestones!$H$10:$H$209,"&lt;"&amp;DATE(YEAR(J$9),MONTH(J$9)+1,1),Milestones!$O$10:$O$209,1)=0),"",COUNTIFS(Milestones!$C$10:$C$209,$B33,Milestones!$H$10:$H$209,"&gt;="&amp;J$9,Milestones!$H$10:$H$209,"&lt;"&amp;DATE(YEAR(J$9),MONTH(J$9)+1,1),Milestones!$O$10:$O$209,1))</x:f>
      </x:c>
      <x:c r="K33" s="48" t="str">
        <x:f>IF(OR($B33="",COUNTIFS(Milestones!$C$10:$C$209,$B33,Milestones!$H$10:$H$209,"&gt;="&amp;K$9,Milestones!$H$10:$H$209,"&lt;"&amp;DATE(YEAR(K$9),MONTH(K$9)+1,1),Milestones!$O$10:$O$209,1)=0),"",COUNTIFS(Milestones!$C$10:$C$209,$B33,Milestones!$H$10:$H$209,"&gt;="&amp;K$9,Milestones!$H$10:$H$209,"&lt;"&amp;DATE(YEAR(K$9),MONTH(K$9)+1,1),Milestones!$O$10:$O$209,1))</x:f>
      </x:c>
      <x:c r="L33" s="48" t="str">
        <x:f>IF(OR($B33="",COUNTIFS(Milestones!$C$10:$C$209,$B33,Milestones!$H$10:$H$209,"&gt;="&amp;L$9,Milestones!$H$10:$H$209,"&lt;"&amp;DATE(YEAR(L$9),MONTH(L$9)+1,1),Milestones!$O$10:$O$209,1)=0),"",COUNTIFS(Milestones!$C$10:$C$209,$B33,Milestones!$H$10:$H$209,"&gt;="&amp;L$9,Milestones!$H$10:$H$209,"&lt;"&amp;DATE(YEAR(L$9),MONTH(L$9)+1,1),Milestones!$O$10:$O$209,1))</x:f>
      </x:c>
      <x:c r="M33" s="48" t="str">
        <x:f>IF(OR($B33="",COUNTIFS(Milestones!$C$10:$C$209,$B33,Milestones!$H$10:$H$209,"&gt;="&amp;M$9,Milestones!$H$10:$H$209,"&lt;"&amp;DATE(YEAR(M$9),MONTH(M$9)+1,1),Milestones!$O$10:$O$209,1)=0),"",COUNTIFS(Milestones!$C$10:$C$209,$B33,Milestones!$H$10:$H$209,"&gt;="&amp;M$9,Milestones!$H$10:$H$209,"&lt;"&amp;DATE(YEAR(M$9),MONTH(M$9)+1,1),Milestones!$O$10:$O$209,1))</x:f>
      </x:c>
      <x:c r="N33" s="48" t="str">
        <x:f>IF(OR($B33="",COUNTIFS(Milestones!$C$10:$C$209,$B33,Milestones!$H$10:$H$209,"&gt;="&amp;N$9,Milestones!$H$10:$H$209,"&lt;"&amp;DATE(YEAR(N$9),MONTH(N$9)+1,1),Milestones!$O$10:$O$209,1)=0),"",COUNTIFS(Milestones!$C$10:$C$209,$B33,Milestones!$H$10:$H$209,"&gt;="&amp;N$9,Milestones!$H$10:$H$209,"&lt;"&amp;DATE(YEAR(N$9),MONTH(N$9)+1,1),Milestones!$O$10:$O$209,1))</x:f>
      </x:c>
      <x:c r="O33" s="48" t="str">
        <x:f>IF(OR($B33="",COUNTIFS(Milestones!$C$10:$C$209,$B33,Milestones!$H$10:$H$209,"&gt;="&amp;O$9,Milestones!$H$10:$H$209,"&lt;"&amp;DATE(YEAR(O$9),MONTH(O$9)+1,1),Milestones!$O$10:$O$209,1)=0),"",COUNTIFS(Milestones!$C$10:$C$209,$B33,Milestones!$H$10:$H$209,"&gt;="&amp;O$9,Milestones!$H$10:$H$209,"&lt;"&amp;DATE(YEAR(O$9),MONTH(O$9)+1,1),Milestones!$O$10:$O$209,1))</x:f>
      </x:c>
      <x:c r="P33" s="48" t="str">
        <x:f>IF(OR($B33="",COUNTIFS(Milestones!$C$10:$C$209,$B33,Milestones!$H$10:$H$209,"&gt;="&amp;P$9,Milestones!$H$10:$H$209,"&lt;"&amp;DATE(YEAR(P$9),MONTH(P$9)+1,1),Milestones!$O$10:$O$209,1)=0),"",COUNTIFS(Milestones!$C$10:$C$209,$B33,Milestones!$H$10:$H$209,"&gt;="&amp;P$9,Milestones!$H$10:$H$209,"&lt;"&amp;DATE(YEAR(P$9),MONTH(P$9)+1,1),Milestones!$O$10:$O$209,1))</x:f>
      </x:c>
      <x:c r="Q33" s="48" t="str">
        <x:f>IF(OR($B33="",COUNTIFS(Milestones!$C$10:$C$209,$B33,Milestones!$H$10:$H$209,"&gt;="&amp;Q$9,Milestones!$H$10:$H$209,"&lt;"&amp;DATE(YEAR(Q$9),MONTH(Q$9)+1,1),Milestones!$O$10:$O$209,1)=0),"",COUNTIFS(Milestones!$C$10:$C$209,$B33,Milestones!$H$10:$H$209,"&gt;="&amp;Q$9,Milestones!$H$10:$H$209,"&lt;"&amp;DATE(YEAR(Q$9),MONTH(Q$9)+1,1),Milestones!$O$10:$O$209,1))</x:f>
      </x:c>
      <x:c r="R33" s="48" t="str">
        <x:f>IF(OR($B33="",COUNTIFS(Milestones!$C$10:$C$209,$B33,Milestones!$H$10:$H$209,"&gt;="&amp;R$9,Milestones!$H$10:$H$209,"&lt;"&amp;DATE(YEAR(R$9),MONTH(R$9)+1,1),Milestones!$O$10:$O$209,1)=0),"",COUNTIFS(Milestones!$C$10:$C$209,$B33,Milestones!$H$10:$H$209,"&gt;="&amp;R$9,Milestones!$H$10:$H$209,"&lt;"&amp;DATE(YEAR(R$9),MONTH(R$9)+1,1),Milestones!$O$10:$O$209,1))</x:f>
      </x:c>
      <x:c r="S33" s="48" t="str">
        <x:f>IF(OR($B33="",COUNTIFS(Milestones!$C$10:$C$209,$B33,Milestones!$H$10:$H$209,"&gt;="&amp;S$9,Milestones!$H$10:$H$209,"&lt;"&amp;DATE(YEAR(S$9),MONTH(S$9)+1,1),Milestones!$O$10:$O$209,1)=0),"",COUNTIFS(Milestones!$C$10:$C$209,$B33,Milestones!$H$10:$H$209,"&gt;="&amp;S$9,Milestones!$H$10:$H$209,"&lt;"&amp;DATE(YEAR(S$9),MONTH(S$9)+1,1),Milestones!$O$10:$O$209,1))</x:f>
      </x:c>
      <x:c r="T33" s="48" t="str">
        <x:f>IF(OR($B33="",COUNTIFS(Milestones!$C$10:$C$209,$B33,Milestones!$H$10:$H$209,"&gt;="&amp;T$9,Milestones!$H$10:$H$209,"&lt;"&amp;DATE(YEAR(T$9),MONTH(T$9)+1,1),Milestones!$O$10:$O$209,1)=0),"",COUNTIFS(Milestones!$C$10:$C$209,$B33,Milestones!$H$10:$H$209,"&gt;="&amp;T$9,Milestones!$H$10:$H$209,"&lt;"&amp;DATE(YEAR(T$9),MONTH(T$9)+1,1),Milestones!$O$10:$O$209,1))</x:f>
      </x:c>
      <x:c r="U33" s="3"/>
    </x:row>
    <x:row r="34" ht="34" customHeight="1">
      <x:c r="A34" s="3"/>
      <x:c r="B34" s="30" t="str">
        <x:f>IF(Projects!$B34="","",Projects!B34)</x:f>
      </x:c>
      <x:c r="C34" s="30" t="str">
        <x:f>IF(Projects!$B34="","",Projects!C34)</x:f>
      </x:c>
      <x:c r="D34" s="30" t="str">
        <x:f>IF(Projects!$B34="","",Projects!E34)</x:f>
      </x:c>
      <x:c r="E34" s="30" t="str">
        <x:f>IF(Projects!$B34="","",Projects!I34)</x:f>
      </x:c>
      <x:c r="F34" s="30" t="str">
        <x:f>IF(Projects!$B34="","",Projects!H34)</x:f>
      </x:c>
      <x:c r="G34" s="45" t="str">
        <x:f>IF(Projects!$B34="","",Projects!J34)</x:f>
      </x:c>
      <x:c r="H34" s="45" t="str">
        <x:f>IF(Projects!$B34="","",Projects!K34)</x:f>
      </x:c>
      <x:c r="I34" s="47" t="str">
        <x:f>IF(OR($B34="",COUNTIFS(Milestones!$C$10:$C$209,$B34,Milestones!$H$10:$H$209,"&gt;="&amp;I$9,Milestones!$H$10:$H$209,"&lt;"&amp;DATE(YEAR(I$9),MONTH(I$9)+1,1),Milestones!$O$10:$O$209,1)=0),"",COUNTIFS(Milestones!$C$10:$C$209,$B34,Milestones!$H$10:$H$209,"&gt;="&amp;I$9,Milestones!$H$10:$H$209,"&lt;"&amp;DATE(YEAR(I$9),MONTH(I$9)+1,1),Milestones!$O$10:$O$209,1))</x:f>
      </x:c>
      <x:c r="J34" s="47" t="str">
        <x:f>IF(OR($B34="",COUNTIFS(Milestones!$C$10:$C$209,$B34,Milestones!$H$10:$H$209,"&gt;="&amp;J$9,Milestones!$H$10:$H$209,"&lt;"&amp;DATE(YEAR(J$9),MONTH(J$9)+1,1),Milestones!$O$10:$O$209,1)=0),"",COUNTIFS(Milestones!$C$10:$C$209,$B34,Milestones!$H$10:$H$209,"&gt;="&amp;J$9,Milestones!$H$10:$H$209,"&lt;"&amp;DATE(YEAR(J$9),MONTH(J$9)+1,1),Milestones!$O$10:$O$209,1))</x:f>
      </x:c>
      <x:c r="K34" s="47" t="str">
        <x:f>IF(OR($B34="",COUNTIFS(Milestones!$C$10:$C$209,$B34,Milestones!$H$10:$H$209,"&gt;="&amp;K$9,Milestones!$H$10:$H$209,"&lt;"&amp;DATE(YEAR(K$9),MONTH(K$9)+1,1),Milestones!$O$10:$O$209,1)=0),"",COUNTIFS(Milestones!$C$10:$C$209,$B34,Milestones!$H$10:$H$209,"&gt;="&amp;K$9,Milestones!$H$10:$H$209,"&lt;"&amp;DATE(YEAR(K$9),MONTH(K$9)+1,1),Milestones!$O$10:$O$209,1))</x:f>
      </x:c>
      <x:c r="L34" s="47" t="str">
        <x:f>IF(OR($B34="",COUNTIFS(Milestones!$C$10:$C$209,$B34,Milestones!$H$10:$H$209,"&gt;="&amp;L$9,Milestones!$H$10:$H$209,"&lt;"&amp;DATE(YEAR(L$9),MONTH(L$9)+1,1),Milestones!$O$10:$O$209,1)=0),"",COUNTIFS(Milestones!$C$10:$C$209,$B34,Milestones!$H$10:$H$209,"&gt;="&amp;L$9,Milestones!$H$10:$H$209,"&lt;"&amp;DATE(YEAR(L$9),MONTH(L$9)+1,1),Milestones!$O$10:$O$209,1))</x:f>
      </x:c>
      <x:c r="M34" s="47" t="str">
        <x:f>IF(OR($B34="",COUNTIFS(Milestones!$C$10:$C$209,$B34,Milestones!$H$10:$H$209,"&gt;="&amp;M$9,Milestones!$H$10:$H$209,"&lt;"&amp;DATE(YEAR(M$9),MONTH(M$9)+1,1),Milestones!$O$10:$O$209,1)=0),"",COUNTIFS(Milestones!$C$10:$C$209,$B34,Milestones!$H$10:$H$209,"&gt;="&amp;M$9,Milestones!$H$10:$H$209,"&lt;"&amp;DATE(YEAR(M$9),MONTH(M$9)+1,1),Milestones!$O$10:$O$209,1))</x:f>
      </x:c>
      <x:c r="N34" s="47" t="str">
        <x:f>IF(OR($B34="",COUNTIFS(Milestones!$C$10:$C$209,$B34,Milestones!$H$10:$H$209,"&gt;="&amp;N$9,Milestones!$H$10:$H$209,"&lt;"&amp;DATE(YEAR(N$9),MONTH(N$9)+1,1),Milestones!$O$10:$O$209,1)=0),"",COUNTIFS(Milestones!$C$10:$C$209,$B34,Milestones!$H$10:$H$209,"&gt;="&amp;N$9,Milestones!$H$10:$H$209,"&lt;"&amp;DATE(YEAR(N$9),MONTH(N$9)+1,1),Milestones!$O$10:$O$209,1))</x:f>
      </x:c>
      <x:c r="O34" s="47" t="str">
        <x:f>IF(OR($B34="",COUNTIFS(Milestones!$C$10:$C$209,$B34,Milestones!$H$10:$H$209,"&gt;="&amp;O$9,Milestones!$H$10:$H$209,"&lt;"&amp;DATE(YEAR(O$9),MONTH(O$9)+1,1),Milestones!$O$10:$O$209,1)=0),"",COUNTIFS(Milestones!$C$10:$C$209,$B34,Milestones!$H$10:$H$209,"&gt;="&amp;O$9,Milestones!$H$10:$H$209,"&lt;"&amp;DATE(YEAR(O$9),MONTH(O$9)+1,1),Milestones!$O$10:$O$209,1))</x:f>
      </x:c>
      <x:c r="P34" s="47" t="str">
        <x:f>IF(OR($B34="",COUNTIFS(Milestones!$C$10:$C$209,$B34,Milestones!$H$10:$H$209,"&gt;="&amp;P$9,Milestones!$H$10:$H$209,"&lt;"&amp;DATE(YEAR(P$9),MONTH(P$9)+1,1),Milestones!$O$10:$O$209,1)=0),"",COUNTIFS(Milestones!$C$10:$C$209,$B34,Milestones!$H$10:$H$209,"&gt;="&amp;P$9,Milestones!$H$10:$H$209,"&lt;"&amp;DATE(YEAR(P$9),MONTH(P$9)+1,1),Milestones!$O$10:$O$209,1))</x:f>
      </x:c>
      <x:c r="Q34" s="47" t="str">
        <x:f>IF(OR($B34="",COUNTIFS(Milestones!$C$10:$C$209,$B34,Milestones!$H$10:$H$209,"&gt;="&amp;Q$9,Milestones!$H$10:$H$209,"&lt;"&amp;DATE(YEAR(Q$9),MONTH(Q$9)+1,1),Milestones!$O$10:$O$209,1)=0),"",COUNTIFS(Milestones!$C$10:$C$209,$B34,Milestones!$H$10:$H$209,"&gt;="&amp;Q$9,Milestones!$H$10:$H$209,"&lt;"&amp;DATE(YEAR(Q$9),MONTH(Q$9)+1,1),Milestones!$O$10:$O$209,1))</x:f>
      </x:c>
      <x:c r="R34" s="47" t="str">
        <x:f>IF(OR($B34="",COUNTIFS(Milestones!$C$10:$C$209,$B34,Milestones!$H$10:$H$209,"&gt;="&amp;R$9,Milestones!$H$10:$H$209,"&lt;"&amp;DATE(YEAR(R$9),MONTH(R$9)+1,1),Milestones!$O$10:$O$209,1)=0),"",COUNTIFS(Milestones!$C$10:$C$209,$B34,Milestones!$H$10:$H$209,"&gt;="&amp;R$9,Milestones!$H$10:$H$209,"&lt;"&amp;DATE(YEAR(R$9),MONTH(R$9)+1,1),Milestones!$O$10:$O$209,1))</x:f>
      </x:c>
      <x:c r="S34" s="47" t="str">
        <x:f>IF(OR($B34="",COUNTIFS(Milestones!$C$10:$C$209,$B34,Milestones!$H$10:$H$209,"&gt;="&amp;S$9,Milestones!$H$10:$H$209,"&lt;"&amp;DATE(YEAR(S$9),MONTH(S$9)+1,1),Milestones!$O$10:$O$209,1)=0),"",COUNTIFS(Milestones!$C$10:$C$209,$B34,Milestones!$H$10:$H$209,"&gt;="&amp;S$9,Milestones!$H$10:$H$209,"&lt;"&amp;DATE(YEAR(S$9),MONTH(S$9)+1,1),Milestones!$O$10:$O$209,1))</x:f>
      </x:c>
      <x:c r="T34" s="47" t="str">
        <x:f>IF(OR($B34="",COUNTIFS(Milestones!$C$10:$C$209,$B34,Milestones!$H$10:$H$209,"&gt;="&amp;T$9,Milestones!$H$10:$H$209,"&lt;"&amp;DATE(YEAR(T$9),MONTH(T$9)+1,1),Milestones!$O$10:$O$209,1)=0),"",COUNTIFS(Milestones!$C$10:$C$209,$B34,Milestones!$H$10:$H$209,"&gt;="&amp;T$9,Milestones!$H$10:$H$209,"&lt;"&amp;DATE(YEAR(T$9),MONTH(T$9)+1,1),Milestones!$O$10:$O$209,1))</x:f>
      </x:c>
      <x:c r="U34" s="3"/>
    </x:row>
    <x:row r="35" ht="34" customHeight="1">
      <x:c r="A35" s="3"/>
      <x:c r="B35" s="34" t="str">
        <x:f>IF(Projects!$B35="","",Projects!B35)</x:f>
      </x:c>
      <x:c r="C35" s="34" t="str">
        <x:f>IF(Projects!$B35="","",Projects!C35)</x:f>
      </x:c>
      <x:c r="D35" s="34" t="str">
        <x:f>IF(Projects!$B35="","",Projects!E35)</x:f>
      </x:c>
      <x:c r="E35" s="34" t="str">
        <x:f>IF(Projects!$B35="","",Projects!I35)</x:f>
      </x:c>
      <x:c r="F35" s="34" t="str">
        <x:f>IF(Projects!$B35="","",Projects!H35)</x:f>
      </x:c>
      <x:c r="G35" s="46" t="str">
        <x:f>IF(Projects!$B35="","",Projects!J35)</x:f>
      </x:c>
      <x:c r="H35" s="46" t="str">
        <x:f>IF(Projects!$B35="","",Projects!K35)</x:f>
      </x:c>
      <x:c r="I35" s="48" t="str">
        <x:f>IF(OR($B35="",COUNTIFS(Milestones!$C$10:$C$209,$B35,Milestones!$H$10:$H$209,"&gt;="&amp;I$9,Milestones!$H$10:$H$209,"&lt;"&amp;DATE(YEAR(I$9),MONTH(I$9)+1,1),Milestones!$O$10:$O$209,1)=0),"",COUNTIFS(Milestones!$C$10:$C$209,$B35,Milestones!$H$10:$H$209,"&gt;="&amp;I$9,Milestones!$H$10:$H$209,"&lt;"&amp;DATE(YEAR(I$9),MONTH(I$9)+1,1),Milestones!$O$10:$O$209,1))</x:f>
      </x:c>
      <x:c r="J35" s="48" t="str">
        <x:f>IF(OR($B35="",COUNTIFS(Milestones!$C$10:$C$209,$B35,Milestones!$H$10:$H$209,"&gt;="&amp;J$9,Milestones!$H$10:$H$209,"&lt;"&amp;DATE(YEAR(J$9),MONTH(J$9)+1,1),Milestones!$O$10:$O$209,1)=0),"",COUNTIFS(Milestones!$C$10:$C$209,$B35,Milestones!$H$10:$H$209,"&gt;="&amp;J$9,Milestones!$H$10:$H$209,"&lt;"&amp;DATE(YEAR(J$9),MONTH(J$9)+1,1),Milestones!$O$10:$O$209,1))</x:f>
      </x:c>
      <x:c r="K35" s="48" t="str">
        <x:f>IF(OR($B35="",COUNTIFS(Milestones!$C$10:$C$209,$B35,Milestones!$H$10:$H$209,"&gt;="&amp;K$9,Milestones!$H$10:$H$209,"&lt;"&amp;DATE(YEAR(K$9),MONTH(K$9)+1,1),Milestones!$O$10:$O$209,1)=0),"",COUNTIFS(Milestones!$C$10:$C$209,$B35,Milestones!$H$10:$H$209,"&gt;="&amp;K$9,Milestones!$H$10:$H$209,"&lt;"&amp;DATE(YEAR(K$9),MONTH(K$9)+1,1),Milestones!$O$10:$O$209,1))</x:f>
      </x:c>
      <x:c r="L35" s="48" t="str">
        <x:f>IF(OR($B35="",COUNTIFS(Milestones!$C$10:$C$209,$B35,Milestones!$H$10:$H$209,"&gt;="&amp;L$9,Milestones!$H$10:$H$209,"&lt;"&amp;DATE(YEAR(L$9),MONTH(L$9)+1,1),Milestones!$O$10:$O$209,1)=0),"",COUNTIFS(Milestones!$C$10:$C$209,$B35,Milestones!$H$10:$H$209,"&gt;="&amp;L$9,Milestones!$H$10:$H$209,"&lt;"&amp;DATE(YEAR(L$9),MONTH(L$9)+1,1),Milestones!$O$10:$O$209,1))</x:f>
      </x:c>
      <x:c r="M35" s="48" t="str">
        <x:f>IF(OR($B35="",COUNTIFS(Milestones!$C$10:$C$209,$B35,Milestones!$H$10:$H$209,"&gt;="&amp;M$9,Milestones!$H$10:$H$209,"&lt;"&amp;DATE(YEAR(M$9),MONTH(M$9)+1,1),Milestones!$O$10:$O$209,1)=0),"",COUNTIFS(Milestones!$C$10:$C$209,$B35,Milestones!$H$10:$H$209,"&gt;="&amp;M$9,Milestones!$H$10:$H$209,"&lt;"&amp;DATE(YEAR(M$9),MONTH(M$9)+1,1),Milestones!$O$10:$O$209,1))</x:f>
      </x:c>
      <x:c r="N35" s="48" t="str">
        <x:f>IF(OR($B35="",COUNTIFS(Milestones!$C$10:$C$209,$B35,Milestones!$H$10:$H$209,"&gt;="&amp;N$9,Milestones!$H$10:$H$209,"&lt;"&amp;DATE(YEAR(N$9),MONTH(N$9)+1,1),Milestones!$O$10:$O$209,1)=0),"",COUNTIFS(Milestones!$C$10:$C$209,$B35,Milestones!$H$10:$H$209,"&gt;="&amp;N$9,Milestones!$H$10:$H$209,"&lt;"&amp;DATE(YEAR(N$9),MONTH(N$9)+1,1),Milestones!$O$10:$O$209,1))</x:f>
      </x:c>
      <x:c r="O35" s="48" t="str">
        <x:f>IF(OR($B35="",COUNTIFS(Milestones!$C$10:$C$209,$B35,Milestones!$H$10:$H$209,"&gt;="&amp;O$9,Milestones!$H$10:$H$209,"&lt;"&amp;DATE(YEAR(O$9),MONTH(O$9)+1,1),Milestones!$O$10:$O$209,1)=0),"",COUNTIFS(Milestones!$C$10:$C$209,$B35,Milestones!$H$10:$H$209,"&gt;="&amp;O$9,Milestones!$H$10:$H$209,"&lt;"&amp;DATE(YEAR(O$9),MONTH(O$9)+1,1),Milestones!$O$10:$O$209,1))</x:f>
      </x:c>
      <x:c r="P35" s="48" t="str">
        <x:f>IF(OR($B35="",COUNTIFS(Milestones!$C$10:$C$209,$B35,Milestones!$H$10:$H$209,"&gt;="&amp;P$9,Milestones!$H$10:$H$209,"&lt;"&amp;DATE(YEAR(P$9),MONTH(P$9)+1,1),Milestones!$O$10:$O$209,1)=0),"",COUNTIFS(Milestones!$C$10:$C$209,$B35,Milestones!$H$10:$H$209,"&gt;="&amp;P$9,Milestones!$H$10:$H$209,"&lt;"&amp;DATE(YEAR(P$9),MONTH(P$9)+1,1),Milestones!$O$10:$O$209,1))</x:f>
      </x:c>
      <x:c r="Q35" s="48" t="str">
        <x:f>IF(OR($B35="",COUNTIFS(Milestones!$C$10:$C$209,$B35,Milestones!$H$10:$H$209,"&gt;="&amp;Q$9,Milestones!$H$10:$H$209,"&lt;"&amp;DATE(YEAR(Q$9),MONTH(Q$9)+1,1),Milestones!$O$10:$O$209,1)=0),"",COUNTIFS(Milestones!$C$10:$C$209,$B35,Milestones!$H$10:$H$209,"&gt;="&amp;Q$9,Milestones!$H$10:$H$209,"&lt;"&amp;DATE(YEAR(Q$9),MONTH(Q$9)+1,1),Milestones!$O$10:$O$209,1))</x:f>
      </x:c>
      <x:c r="R35" s="48" t="str">
        <x:f>IF(OR($B35="",COUNTIFS(Milestones!$C$10:$C$209,$B35,Milestones!$H$10:$H$209,"&gt;="&amp;R$9,Milestones!$H$10:$H$209,"&lt;"&amp;DATE(YEAR(R$9),MONTH(R$9)+1,1),Milestones!$O$10:$O$209,1)=0),"",COUNTIFS(Milestones!$C$10:$C$209,$B35,Milestones!$H$10:$H$209,"&gt;="&amp;R$9,Milestones!$H$10:$H$209,"&lt;"&amp;DATE(YEAR(R$9),MONTH(R$9)+1,1),Milestones!$O$10:$O$209,1))</x:f>
      </x:c>
      <x:c r="S35" s="48" t="str">
        <x:f>IF(OR($B35="",COUNTIFS(Milestones!$C$10:$C$209,$B35,Milestones!$H$10:$H$209,"&gt;="&amp;S$9,Milestones!$H$10:$H$209,"&lt;"&amp;DATE(YEAR(S$9),MONTH(S$9)+1,1),Milestones!$O$10:$O$209,1)=0),"",COUNTIFS(Milestones!$C$10:$C$209,$B35,Milestones!$H$10:$H$209,"&gt;="&amp;S$9,Milestones!$H$10:$H$209,"&lt;"&amp;DATE(YEAR(S$9),MONTH(S$9)+1,1),Milestones!$O$10:$O$209,1))</x:f>
      </x:c>
      <x:c r="T35" s="48" t="str">
        <x:f>IF(OR($B35="",COUNTIFS(Milestones!$C$10:$C$209,$B35,Milestones!$H$10:$H$209,"&gt;="&amp;T$9,Milestones!$H$10:$H$209,"&lt;"&amp;DATE(YEAR(T$9),MONTH(T$9)+1,1),Milestones!$O$10:$O$209,1)=0),"",COUNTIFS(Milestones!$C$10:$C$209,$B35,Milestones!$H$10:$H$209,"&gt;="&amp;T$9,Milestones!$H$10:$H$209,"&lt;"&amp;DATE(YEAR(T$9),MONTH(T$9)+1,1),Milestones!$O$10:$O$209,1))</x:f>
      </x:c>
      <x:c r="U35" s="3"/>
    </x:row>
    <x:row r="36" ht="34" customHeight="1">
      <x:c r="A36" s="3"/>
      <x:c r="B36" s="30" t="str">
        <x:f>IF(Projects!$B36="","",Projects!B36)</x:f>
      </x:c>
      <x:c r="C36" s="30" t="str">
        <x:f>IF(Projects!$B36="","",Projects!C36)</x:f>
      </x:c>
      <x:c r="D36" s="30" t="str">
        <x:f>IF(Projects!$B36="","",Projects!E36)</x:f>
      </x:c>
      <x:c r="E36" s="30" t="str">
        <x:f>IF(Projects!$B36="","",Projects!I36)</x:f>
      </x:c>
      <x:c r="F36" s="30" t="str">
        <x:f>IF(Projects!$B36="","",Projects!H36)</x:f>
      </x:c>
      <x:c r="G36" s="45" t="str">
        <x:f>IF(Projects!$B36="","",Projects!J36)</x:f>
      </x:c>
      <x:c r="H36" s="45" t="str">
        <x:f>IF(Projects!$B36="","",Projects!K36)</x:f>
      </x:c>
      <x:c r="I36" s="47" t="str">
        <x:f>IF(OR($B36="",COUNTIFS(Milestones!$C$10:$C$209,$B36,Milestones!$H$10:$H$209,"&gt;="&amp;I$9,Milestones!$H$10:$H$209,"&lt;"&amp;DATE(YEAR(I$9),MONTH(I$9)+1,1),Milestones!$O$10:$O$209,1)=0),"",COUNTIFS(Milestones!$C$10:$C$209,$B36,Milestones!$H$10:$H$209,"&gt;="&amp;I$9,Milestones!$H$10:$H$209,"&lt;"&amp;DATE(YEAR(I$9),MONTH(I$9)+1,1),Milestones!$O$10:$O$209,1))</x:f>
      </x:c>
      <x:c r="J36" s="47" t="str">
        <x:f>IF(OR($B36="",COUNTIFS(Milestones!$C$10:$C$209,$B36,Milestones!$H$10:$H$209,"&gt;="&amp;J$9,Milestones!$H$10:$H$209,"&lt;"&amp;DATE(YEAR(J$9),MONTH(J$9)+1,1),Milestones!$O$10:$O$209,1)=0),"",COUNTIFS(Milestones!$C$10:$C$209,$B36,Milestones!$H$10:$H$209,"&gt;="&amp;J$9,Milestones!$H$10:$H$209,"&lt;"&amp;DATE(YEAR(J$9),MONTH(J$9)+1,1),Milestones!$O$10:$O$209,1))</x:f>
      </x:c>
      <x:c r="K36" s="47" t="str">
        <x:f>IF(OR($B36="",COUNTIFS(Milestones!$C$10:$C$209,$B36,Milestones!$H$10:$H$209,"&gt;="&amp;K$9,Milestones!$H$10:$H$209,"&lt;"&amp;DATE(YEAR(K$9),MONTH(K$9)+1,1),Milestones!$O$10:$O$209,1)=0),"",COUNTIFS(Milestones!$C$10:$C$209,$B36,Milestones!$H$10:$H$209,"&gt;="&amp;K$9,Milestones!$H$10:$H$209,"&lt;"&amp;DATE(YEAR(K$9),MONTH(K$9)+1,1),Milestones!$O$10:$O$209,1))</x:f>
      </x:c>
      <x:c r="L36" s="47" t="str">
        <x:f>IF(OR($B36="",COUNTIFS(Milestones!$C$10:$C$209,$B36,Milestones!$H$10:$H$209,"&gt;="&amp;L$9,Milestones!$H$10:$H$209,"&lt;"&amp;DATE(YEAR(L$9),MONTH(L$9)+1,1),Milestones!$O$10:$O$209,1)=0),"",COUNTIFS(Milestones!$C$10:$C$209,$B36,Milestones!$H$10:$H$209,"&gt;="&amp;L$9,Milestones!$H$10:$H$209,"&lt;"&amp;DATE(YEAR(L$9),MONTH(L$9)+1,1),Milestones!$O$10:$O$209,1))</x:f>
      </x:c>
      <x:c r="M36" s="47" t="str">
        <x:f>IF(OR($B36="",COUNTIFS(Milestones!$C$10:$C$209,$B36,Milestones!$H$10:$H$209,"&gt;="&amp;M$9,Milestones!$H$10:$H$209,"&lt;"&amp;DATE(YEAR(M$9),MONTH(M$9)+1,1),Milestones!$O$10:$O$209,1)=0),"",COUNTIFS(Milestones!$C$10:$C$209,$B36,Milestones!$H$10:$H$209,"&gt;="&amp;M$9,Milestones!$H$10:$H$209,"&lt;"&amp;DATE(YEAR(M$9),MONTH(M$9)+1,1),Milestones!$O$10:$O$209,1))</x:f>
      </x:c>
      <x:c r="N36" s="47" t="str">
        <x:f>IF(OR($B36="",COUNTIFS(Milestones!$C$10:$C$209,$B36,Milestones!$H$10:$H$209,"&gt;="&amp;N$9,Milestones!$H$10:$H$209,"&lt;"&amp;DATE(YEAR(N$9),MONTH(N$9)+1,1),Milestones!$O$10:$O$209,1)=0),"",COUNTIFS(Milestones!$C$10:$C$209,$B36,Milestones!$H$10:$H$209,"&gt;="&amp;N$9,Milestones!$H$10:$H$209,"&lt;"&amp;DATE(YEAR(N$9),MONTH(N$9)+1,1),Milestones!$O$10:$O$209,1))</x:f>
      </x:c>
      <x:c r="O36" s="47" t="str">
        <x:f>IF(OR($B36="",COUNTIFS(Milestones!$C$10:$C$209,$B36,Milestones!$H$10:$H$209,"&gt;="&amp;O$9,Milestones!$H$10:$H$209,"&lt;"&amp;DATE(YEAR(O$9),MONTH(O$9)+1,1),Milestones!$O$10:$O$209,1)=0),"",COUNTIFS(Milestones!$C$10:$C$209,$B36,Milestones!$H$10:$H$209,"&gt;="&amp;O$9,Milestones!$H$10:$H$209,"&lt;"&amp;DATE(YEAR(O$9),MONTH(O$9)+1,1),Milestones!$O$10:$O$209,1))</x:f>
      </x:c>
      <x:c r="P36" s="47" t="str">
        <x:f>IF(OR($B36="",COUNTIFS(Milestones!$C$10:$C$209,$B36,Milestones!$H$10:$H$209,"&gt;="&amp;P$9,Milestones!$H$10:$H$209,"&lt;"&amp;DATE(YEAR(P$9),MONTH(P$9)+1,1),Milestones!$O$10:$O$209,1)=0),"",COUNTIFS(Milestones!$C$10:$C$209,$B36,Milestones!$H$10:$H$209,"&gt;="&amp;P$9,Milestones!$H$10:$H$209,"&lt;"&amp;DATE(YEAR(P$9),MONTH(P$9)+1,1),Milestones!$O$10:$O$209,1))</x:f>
      </x:c>
      <x:c r="Q36" s="47" t="str">
        <x:f>IF(OR($B36="",COUNTIFS(Milestones!$C$10:$C$209,$B36,Milestones!$H$10:$H$209,"&gt;="&amp;Q$9,Milestones!$H$10:$H$209,"&lt;"&amp;DATE(YEAR(Q$9),MONTH(Q$9)+1,1),Milestones!$O$10:$O$209,1)=0),"",COUNTIFS(Milestones!$C$10:$C$209,$B36,Milestones!$H$10:$H$209,"&gt;="&amp;Q$9,Milestones!$H$10:$H$209,"&lt;"&amp;DATE(YEAR(Q$9),MONTH(Q$9)+1,1),Milestones!$O$10:$O$209,1))</x:f>
      </x:c>
      <x:c r="R36" s="47" t="str">
        <x:f>IF(OR($B36="",COUNTIFS(Milestones!$C$10:$C$209,$B36,Milestones!$H$10:$H$209,"&gt;="&amp;R$9,Milestones!$H$10:$H$209,"&lt;"&amp;DATE(YEAR(R$9),MONTH(R$9)+1,1),Milestones!$O$10:$O$209,1)=0),"",COUNTIFS(Milestones!$C$10:$C$209,$B36,Milestones!$H$10:$H$209,"&gt;="&amp;R$9,Milestones!$H$10:$H$209,"&lt;"&amp;DATE(YEAR(R$9),MONTH(R$9)+1,1),Milestones!$O$10:$O$209,1))</x:f>
      </x:c>
      <x:c r="S36" s="47" t="str">
        <x:f>IF(OR($B36="",COUNTIFS(Milestones!$C$10:$C$209,$B36,Milestones!$H$10:$H$209,"&gt;="&amp;S$9,Milestones!$H$10:$H$209,"&lt;"&amp;DATE(YEAR(S$9),MONTH(S$9)+1,1),Milestones!$O$10:$O$209,1)=0),"",COUNTIFS(Milestones!$C$10:$C$209,$B36,Milestones!$H$10:$H$209,"&gt;="&amp;S$9,Milestones!$H$10:$H$209,"&lt;"&amp;DATE(YEAR(S$9),MONTH(S$9)+1,1),Milestones!$O$10:$O$209,1))</x:f>
      </x:c>
      <x:c r="T36" s="47" t="str">
        <x:f>IF(OR($B36="",COUNTIFS(Milestones!$C$10:$C$209,$B36,Milestones!$H$10:$H$209,"&gt;="&amp;T$9,Milestones!$H$10:$H$209,"&lt;"&amp;DATE(YEAR(T$9),MONTH(T$9)+1,1),Milestones!$O$10:$O$209,1)=0),"",COUNTIFS(Milestones!$C$10:$C$209,$B36,Milestones!$H$10:$H$209,"&gt;="&amp;T$9,Milestones!$H$10:$H$209,"&lt;"&amp;DATE(YEAR(T$9),MONTH(T$9)+1,1),Milestones!$O$10:$O$209,1))</x:f>
      </x:c>
      <x:c r="U36" s="3"/>
    </x:row>
    <x:row r="37" ht="34" customHeight="1">
      <x:c r="A37" s="3"/>
      <x:c r="B37" s="34" t="str">
        <x:f>IF(Projects!$B37="","",Projects!B37)</x:f>
      </x:c>
      <x:c r="C37" s="34" t="str">
        <x:f>IF(Projects!$B37="","",Projects!C37)</x:f>
      </x:c>
      <x:c r="D37" s="34" t="str">
        <x:f>IF(Projects!$B37="","",Projects!E37)</x:f>
      </x:c>
      <x:c r="E37" s="34" t="str">
        <x:f>IF(Projects!$B37="","",Projects!I37)</x:f>
      </x:c>
      <x:c r="F37" s="34" t="str">
        <x:f>IF(Projects!$B37="","",Projects!H37)</x:f>
      </x:c>
      <x:c r="G37" s="46" t="str">
        <x:f>IF(Projects!$B37="","",Projects!J37)</x:f>
      </x:c>
      <x:c r="H37" s="46" t="str">
        <x:f>IF(Projects!$B37="","",Projects!K37)</x:f>
      </x:c>
      <x:c r="I37" s="48" t="str">
        <x:f>IF(OR($B37="",COUNTIFS(Milestones!$C$10:$C$209,$B37,Milestones!$H$10:$H$209,"&gt;="&amp;I$9,Milestones!$H$10:$H$209,"&lt;"&amp;DATE(YEAR(I$9),MONTH(I$9)+1,1),Milestones!$O$10:$O$209,1)=0),"",COUNTIFS(Milestones!$C$10:$C$209,$B37,Milestones!$H$10:$H$209,"&gt;="&amp;I$9,Milestones!$H$10:$H$209,"&lt;"&amp;DATE(YEAR(I$9),MONTH(I$9)+1,1),Milestones!$O$10:$O$209,1))</x:f>
      </x:c>
      <x:c r="J37" s="48" t="str">
        <x:f>IF(OR($B37="",COUNTIFS(Milestones!$C$10:$C$209,$B37,Milestones!$H$10:$H$209,"&gt;="&amp;J$9,Milestones!$H$10:$H$209,"&lt;"&amp;DATE(YEAR(J$9),MONTH(J$9)+1,1),Milestones!$O$10:$O$209,1)=0),"",COUNTIFS(Milestones!$C$10:$C$209,$B37,Milestones!$H$10:$H$209,"&gt;="&amp;J$9,Milestones!$H$10:$H$209,"&lt;"&amp;DATE(YEAR(J$9),MONTH(J$9)+1,1),Milestones!$O$10:$O$209,1))</x:f>
      </x:c>
      <x:c r="K37" s="48" t="str">
        <x:f>IF(OR($B37="",COUNTIFS(Milestones!$C$10:$C$209,$B37,Milestones!$H$10:$H$209,"&gt;="&amp;K$9,Milestones!$H$10:$H$209,"&lt;"&amp;DATE(YEAR(K$9),MONTH(K$9)+1,1),Milestones!$O$10:$O$209,1)=0),"",COUNTIFS(Milestones!$C$10:$C$209,$B37,Milestones!$H$10:$H$209,"&gt;="&amp;K$9,Milestones!$H$10:$H$209,"&lt;"&amp;DATE(YEAR(K$9),MONTH(K$9)+1,1),Milestones!$O$10:$O$209,1))</x:f>
      </x:c>
      <x:c r="L37" s="48" t="str">
        <x:f>IF(OR($B37="",COUNTIFS(Milestones!$C$10:$C$209,$B37,Milestones!$H$10:$H$209,"&gt;="&amp;L$9,Milestones!$H$10:$H$209,"&lt;"&amp;DATE(YEAR(L$9),MONTH(L$9)+1,1),Milestones!$O$10:$O$209,1)=0),"",COUNTIFS(Milestones!$C$10:$C$209,$B37,Milestones!$H$10:$H$209,"&gt;="&amp;L$9,Milestones!$H$10:$H$209,"&lt;"&amp;DATE(YEAR(L$9),MONTH(L$9)+1,1),Milestones!$O$10:$O$209,1))</x:f>
      </x:c>
      <x:c r="M37" s="48" t="str">
        <x:f>IF(OR($B37="",COUNTIFS(Milestones!$C$10:$C$209,$B37,Milestones!$H$10:$H$209,"&gt;="&amp;M$9,Milestones!$H$10:$H$209,"&lt;"&amp;DATE(YEAR(M$9),MONTH(M$9)+1,1),Milestones!$O$10:$O$209,1)=0),"",COUNTIFS(Milestones!$C$10:$C$209,$B37,Milestones!$H$10:$H$209,"&gt;="&amp;M$9,Milestones!$H$10:$H$209,"&lt;"&amp;DATE(YEAR(M$9),MONTH(M$9)+1,1),Milestones!$O$10:$O$209,1))</x:f>
      </x:c>
      <x:c r="N37" s="48" t="str">
        <x:f>IF(OR($B37="",COUNTIFS(Milestones!$C$10:$C$209,$B37,Milestones!$H$10:$H$209,"&gt;="&amp;N$9,Milestones!$H$10:$H$209,"&lt;"&amp;DATE(YEAR(N$9),MONTH(N$9)+1,1),Milestones!$O$10:$O$209,1)=0),"",COUNTIFS(Milestones!$C$10:$C$209,$B37,Milestones!$H$10:$H$209,"&gt;="&amp;N$9,Milestones!$H$10:$H$209,"&lt;"&amp;DATE(YEAR(N$9),MONTH(N$9)+1,1),Milestones!$O$10:$O$209,1))</x:f>
      </x:c>
      <x:c r="O37" s="48" t="str">
        <x:f>IF(OR($B37="",COUNTIFS(Milestones!$C$10:$C$209,$B37,Milestones!$H$10:$H$209,"&gt;="&amp;O$9,Milestones!$H$10:$H$209,"&lt;"&amp;DATE(YEAR(O$9),MONTH(O$9)+1,1),Milestones!$O$10:$O$209,1)=0),"",COUNTIFS(Milestones!$C$10:$C$209,$B37,Milestones!$H$10:$H$209,"&gt;="&amp;O$9,Milestones!$H$10:$H$209,"&lt;"&amp;DATE(YEAR(O$9),MONTH(O$9)+1,1),Milestones!$O$10:$O$209,1))</x:f>
      </x:c>
      <x:c r="P37" s="48" t="str">
        <x:f>IF(OR($B37="",COUNTIFS(Milestones!$C$10:$C$209,$B37,Milestones!$H$10:$H$209,"&gt;="&amp;P$9,Milestones!$H$10:$H$209,"&lt;"&amp;DATE(YEAR(P$9),MONTH(P$9)+1,1),Milestones!$O$10:$O$209,1)=0),"",COUNTIFS(Milestones!$C$10:$C$209,$B37,Milestones!$H$10:$H$209,"&gt;="&amp;P$9,Milestones!$H$10:$H$209,"&lt;"&amp;DATE(YEAR(P$9),MONTH(P$9)+1,1),Milestones!$O$10:$O$209,1))</x:f>
      </x:c>
      <x:c r="Q37" s="48" t="str">
        <x:f>IF(OR($B37="",COUNTIFS(Milestones!$C$10:$C$209,$B37,Milestones!$H$10:$H$209,"&gt;="&amp;Q$9,Milestones!$H$10:$H$209,"&lt;"&amp;DATE(YEAR(Q$9),MONTH(Q$9)+1,1),Milestones!$O$10:$O$209,1)=0),"",COUNTIFS(Milestones!$C$10:$C$209,$B37,Milestones!$H$10:$H$209,"&gt;="&amp;Q$9,Milestones!$H$10:$H$209,"&lt;"&amp;DATE(YEAR(Q$9),MONTH(Q$9)+1,1),Milestones!$O$10:$O$209,1))</x:f>
      </x:c>
      <x:c r="R37" s="48" t="str">
        <x:f>IF(OR($B37="",COUNTIFS(Milestones!$C$10:$C$209,$B37,Milestones!$H$10:$H$209,"&gt;="&amp;R$9,Milestones!$H$10:$H$209,"&lt;"&amp;DATE(YEAR(R$9),MONTH(R$9)+1,1),Milestones!$O$10:$O$209,1)=0),"",COUNTIFS(Milestones!$C$10:$C$209,$B37,Milestones!$H$10:$H$209,"&gt;="&amp;R$9,Milestones!$H$10:$H$209,"&lt;"&amp;DATE(YEAR(R$9),MONTH(R$9)+1,1),Milestones!$O$10:$O$209,1))</x:f>
      </x:c>
      <x:c r="S37" s="48" t="str">
        <x:f>IF(OR($B37="",COUNTIFS(Milestones!$C$10:$C$209,$B37,Milestones!$H$10:$H$209,"&gt;="&amp;S$9,Milestones!$H$10:$H$209,"&lt;"&amp;DATE(YEAR(S$9),MONTH(S$9)+1,1),Milestones!$O$10:$O$209,1)=0),"",COUNTIFS(Milestones!$C$10:$C$209,$B37,Milestones!$H$10:$H$209,"&gt;="&amp;S$9,Milestones!$H$10:$H$209,"&lt;"&amp;DATE(YEAR(S$9),MONTH(S$9)+1,1),Milestones!$O$10:$O$209,1))</x:f>
      </x:c>
      <x:c r="T37" s="48" t="str">
        <x:f>IF(OR($B37="",COUNTIFS(Milestones!$C$10:$C$209,$B37,Milestones!$H$10:$H$209,"&gt;="&amp;T$9,Milestones!$H$10:$H$209,"&lt;"&amp;DATE(YEAR(T$9),MONTH(T$9)+1,1),Milestones!$O$10:$O$209,1)=0),"",COUNTIFS(Milestones!$C$10:$C$209,$B37,Milestones!$H$10:$H$209,"&gt;="&amp;T$9,Milestones!$H$10:$H$209,"&lt;"&amp;DATE(YEAR(T$9),MONTH(T$9)+1,1),Milestones!$O$10:$O$209,1))</x:f>
      </x:c>
      <x:c r="U37" s="3"/>
    </x:row>
    <x:row r="38" ht="34" customHeight="1">
      <x:c r="A38" s="3"/>
      <x:c r="B38" s="30" t="str">
        <x:f>IF(Projects!$B38="","",Projects!B38)</x:f>
      </x:c>
      <x:c r="C38" s="30" t="str">
        <x:f>IF(Projects!$B38="","",Projects!C38)</x:f>
      </x:c>
      <x:c r="D38" s="30" t="str">
        <x:f>IF(Projects!$B38="","",Projects!E38)</x:f>
      </x:c>
      <x:c r="E38" s="30" t="str">
        <x:f>IF(Projects!$B38="","",Projects!I38)</x:f>
      </x:c>
      <x:c r="F38" s="30" t="str">
        <x:f>IF(Projects!$B38="","",Projects!H38)</x:f>
      </x:c>
      <x:c r="G38" s="45" t="str">
        <x:f>IF(Projects!$B38="","",Projects!J38)</x:f>
      </x:c>
      <x:c r="H38" s="45" t="str">
        <x:f>IF(Projects!$B38="","",Projects!K38)</x:f>
      </x:c>
      <x:c r="I38" s="47" t="str">
        <x:f>IF(OR($B38="",COUNTIFS(Milestones!$C$10:$C$209,$B38,Milestones!$H$10:$H$209,"&gt;="&amp;I$9,Milestones!$H$10:$H$209,"&lt;"&amp;DATE(YEAR(I$9),MONTH(I$9)+1,1),Milestones!$O$10:$O$209,1)=0),"",COUNTIFS(Milestones!$C$10:$C$209,$B38,Milestones!$H$10:$H$209,"&gt;="&amp;I$9,Milestones!$H$10:$H$209,"&lt;"&amp;DATE(YEAR(I$9),MONTH(I$9)+1,1),Milestones!$O$10:$O$209,1))</x:f>
      </x:c>
      <x:c r="J38" s="47" t="str">
        <x:f>IF(OR($B38="",COUNTIFS(Milestones!$C$10:$C$209,$B38,Milestones!$H$10:$H$209,"&gt;="&amp;J$9,Milestones!$H$10:$H$209,"&lt;"&amp;DATE(YEAR(J$9),MONTH(J$9)+1,1),Milestones!$O$10:$O$209,1)=0),"",COUNTIFS(Milestones!$C$10:$C$209,$B38,Milestones!$H$10:$H$209,"&gt;="&amp;J$9,Milestones!$H$10:$H$209,"&lt;"&amp;DATE(YEAR(J$9),MONTH(J$9)+1,1),Milestones!$O$10:$O$209,1))</x:f>
      </x:c>
      <x:c r="K38" s="47" t="str">
        <x:f>IF(OR($B38="",COUNTIFS(Milestones!$C$10:$C$209,$B38,Milestones!$H$10:$H$209,"&gt;="&amp;K$9,Milestones!$H$10:$H$209,"&lt;"&amp;DATE(YEAR(K$9),MONTH(K$9)+1,1),Milestones!$O$10:$O$209,1)=0),"",COUNTIFS(Milestones!$C$10:$C$209,$B38,Milestones!$H$10:$H$209,"&gt;="&amp;K$9,Milestones!$H$10:$H$209,"&lt;"&amp;DATE(YEAR(K$9),MONTH(K$9)+1,1),Milestones!$O$10:$O$209,1))</x:f>
      </x:c>
      <x:c r="L38" s="47" t="str">
        <x:f>IF(OR($B38="",COUNTIFS(Milestones!$C$10:$C$209,$B38,Milestones!$H$10:$H$209,"&gt;="&amp;L$9,Milestones!$H$10:$H$209,"&lt;"&amp;DATE(YEAR(L$9),MONTH(L$9)+1,1),Milestones!$O$10:$O$209,1)=0),"",COUNTIFS(Milestones!$C$10:$C$209,$B38,Milestones!$H$10:$H$209,"&gt;="&amp;L$9,Milestones!$H$10:$H$209,"&lt;"&amp;DATE(YEAR(L$9),MONTH(L$9)+1,1),Milestones!$O$10:$O$209,1))</x:f>
      </x:c>
      <x:c r="M38" s="47" t="str">
        <x:f>IF(OR($B38="",COUNTIFS(Milestones!$C$10:$C$209,$B38,Milestones!$H$10:$H$209,"&gt;="&amp;M$9,Milestones!$H$10:$H$209,"&lt;"&amp;DATE(YEAR(M$9),MONTH(M$9)+1,1),Milestones!$O$10:$O$209,1)=0),"",COUNTIFS(Milestones!$C$10:$C$209,$B38,Milestones!$H$10:$H$209,"&gt;="&amp;M$9,Milestones!$H$10:$H$209,"&lt;"&amp;DATE(YEAR(M$9),MONTH(M$9)+1,1),Milestones!$O$10:$O$209,1))</x:f>
      </x:c>
      <x:c r="N38" s="47" t="str">
        <x:f>IF(OR($B38="",COUNTIFS(Milestones!$C$10:$C$209,$B38,Milestones!$H$10:$H$209,"&gt;="&amp;N$9,Milestones!$H$10:$H$209,"&lt;"&amp;DATE(YEAR(N$9),MONTH(N$9)+1,1),Milestones!$O$10:$O$209,1)=0),"",COUNTIFS(Milestones!$C$10:$C$209,$B38,Milestones!$H$10:$H$209,"&gt;="&amp;N$9,Milestones!$H$10:$H$209,"&lt;"&amp;DATE(YEAR(N$9),MONTH(N$9)+1,1),Milestones!$O$10:$O$209,1))</x:f>
      </x:c>
      <x:c r="O38" s="47" t="str">
        <x:f>IF(OR($B38="",COUNTIFS(Milestones!$C$10:$C$209,$B38,Milestones!$H$10:$H$209,"&gt;="&amp;O$9,Milestones!$H$10:$H$209,"&lt;"&amp;DATE(YEAR(O$9),MONTH(O$9)+1,1),Milestones!$O$10:$O$209,1)=0),"",COUNTIFS(Milestones!$C$10:$C$209,$B38,Milestones!$H$10:$H$209,"&gt;="&amp;O$9,Milestones!$H$10:$H$209,"&lt;"&amp;DATE(YEAR(O$9),MONTH(O$9)+1,1),Milestones!$O$10:$O$209,1))</x:f>
      </x:c>
      <x:c r="P38" s="47" t="str">
        <x:f>IF(OR($B38="",COUNTIFS(Milestones!$C$10:$C$209,$B38,Milestones!$H$10:$H$209,"&gt;="&amp;P$9,Milestones!$H$10:$H$209,"&lt;"&amp;DATE(YEAR(P$9),MONTH(P$9)+1,1),Milestones!$O$10:$O$209,1)=0),"",COUNTIFS(Milestones!$C$10:$C$209,$B38,Milestones!$H$10:$H$209,"&gt;="&amp;P$9,Milestones!$H$10:$H$209,"&lt;"&amp;DATE(YEAR(P$9),MONTH(P$9)+1,1),Milestones!$O$10:$O$209,1))</x:f>
      </x:c>
      <x:c r="Q38" s="47" t="str">
        <x:f>IF(OR($B38="",COUNTIFS(Milestones!$C$10:$C$209,$B38,Milestones!$H$10:$H$209,"&gt;="&amp;Q$9,Milestones!$H$10:$H$209,"&lt;"&amp;DATE(YEAR(Q$9),MONTH(Q$9)+1,1),Milestones!$O$10:$O$209,1)=0),"",COUNTIFS(Milestones!$C$10:$C$209,$B38,Milestones!$H$10:$H$209,"&gt;="&amp;Q$9,Milestones!$H$10:$H$209,"&lt;"&amp;DATE(YEAR(Q$9),MONTH(Q$9)+1,1),Milestones!$O$10:$O$209,1))</x:f>
      </x:c>
      <x:c r="R38" s="47" t="str">
        <x:f>IF(OR($B38="",COUNTIFS(Milestones!$C$10:$C$209,$B38,Milestones!$H$10:$H$209,"&gt;="&amp;R$9,Milestones!$H$10:$H$209,"&lt;"&amp;DATE(YEAR(R$9),MONTH(R$9)+1,1),Milestones!$O$10:$O$209,1)=0),"",COUNTIFS(Milestones!$C$10:$C$209,$B38,Milestones!$H$10:$H$209,"&gt;="&amp;R$9,Milestones!$H$10:$H$209,"&lt;"&amp;DATE(YEAR(R$9),MONTH(R$9)+1,1),Milestones!$O$10:$O$209,1))</x:f>
      </x:c>
      <x:c r="S38" s="47" t="str">
        <x:f>IF(OR($B38="",COUNTIFS(Milestones!$C$10:$C$209,$B38,Milestones!$H$10:$H$209,"&gt;="&amp;S$9,Milestones!$H$10:$H$209,"&lt;"&amp;DATE(YEAR(S$9),MONTH(S$9)+1,1),Milestones!$O$10:$O$209,1)=0),"",COUNTIFS(Milestones!$C$10:$C$209,$B38,Milestones!$H$10:$H$209,"&gt;="&amp;S$9,Milestones!$H$10:$H$209,"&lt;"&amp;DATE(YEAR(S$9),MONTH(S$9)+1,1),Milestones!$O$10:$O$209,1))</x:f>
      </x:c>
      <x:c r="T38" s="47" t="str">
        <x:f>IF(OR($B38="",COUNTIFS(Milestones!$C$10:$C$209,$B38,Milestones!$H$10:$H$209,"&gt;="&amp;T$9,Milestones!$H$10:$H$209,"&lt;"&amp;DATE(YEAR(T$9),MONTH(T$9)+1,1),Milestones!$O$10:$O$209,1)=0),"",COUNTIFS(Milestones!$C$10:$C$209,$B38,Milestones!$H$10:$H$209,"&gt;="&amp;T$9,Milestones!$H$10:$H$209,"&lt;"&amp;DATE(YEAR(T$9),MONTH(T$9)+1,1),Milestones!$O$10:$O$209,1))</x:f>
      </x:c>
      <x:c r="U38" s="3"/>
    </x:row>
    <x:row r="39" ht="34" customHeight="1">
      <x:c r="A39" s="3"/>
      <x:c r="B39" s="34" t="str">
        <x:f>IF(Projects!$B39="","",Projects!B39)</x:f>
      </x:c>
      <x:c r="C39" s="34" t="str">
        <x:f>IF(Projects!$B39="","",Projects!C39)</x:f>
      </x:c>
      <x:c r="D39" s="34" t="str">
        <x:f>IF(Projects!$B39="","",Projects!E39)</x:f>
      </x:c>
      <x:c r="E39" s="34" t="str">
        <x:f>IF(Projects!$B39="","",Projects!I39)</x:f>
      </x:c>
      <x:c r="F39" s="34" t="str">
        <x:f>IF(Projects!$B39="","",Projects!H39)</x:f>
      </x:c>
      <x:c r="G39" s="46" t="str">
        <x:f>IF(Projects!$B39="","",Projects!J39)</x:f>
      </x:c>
      <x:c r="H39" s="46" t="str">
        <x:f>IF(Projects!$B39="","",Projects!K39)</x:f>
      </x:c>
      <x:c r="I39" s="48" t="str">
        <x:f>IF(OR($B39="",COUNTIFS(Milestones!$C$10:$C$209,$B39,Milestones!$H$10:$H$209,"&gt;="&amp;I$9,Milestones!$H$10:$H$209,"&lt;"&amp;DATE(YEAR(I$9),MONTH(I$9)+1,1),Milestones!$O$10:$O$209,1)=0),"",COUNTIFS(Milestones!$C$10:$C$209,$B39,Milestones!$H$10:$H$209,"&gt;="&amp;I$9,Milestones!$H$10:$H$209,"&lt;"&amp;DATE(YEAR(I$9),MONTH(I$9)+1,1),Milestones!$O$10:$O$209,1))</x:f>
      </x:c>
      <x:c r="J39" s="48" t="str">
        <x:f>IF(OR($B39="",COUNTIFS(Milestones!$C$10:$C$209,$B39,Milestones!$H$10:$H$209,"&gt;="&amp;J$9,Milestones!$H$10:$H$209,"&lt;"&amp;DATE(YEAR(J$9),MONTH(J$9)+1,1),Milestones!$O$10:$O$209,1)=0),"",COUNTIFS(Milestones!$C$10:$C$209,$B39,Milestones!$H$10:$H$209,"&gt;="&amp;J$9,Milestones!$H$10:$H$209,"&lt;"&amp;DATE(YEAR(J$9),MONTH(J$9)+1,1),Milestones!$O$10:$O$209,1))</x:f>
      </x:c>
      <x:c r="K39" s="48" t="str">
        <x:f>IF(OR($B39="",COUNTIFS(Milestones!$C$10:$C$209,$B39,Milestones!$H$10:$H$209,"&gt;="&amp;K$9,Milestones!$H$10:$H$209,"&lt;"&amp;DATE(YEAR(K$9),MONTH(K$9)+1,1),Milestones!$O$10:$O$209,1)=0),"",COUNTIFS(Milestones!$C$10:$C$209,$B39,Milestones!$H$10:$H$209,"&gt;="&amp;K$9,Milestones!$H$10:$H$209,"&lt;"&amp;DATE(YEAR(K$9),MONTH(K$9)+1,1),Milestones!$O$10:$O$209,1))</x:f>
      </x:c>
      <x:c r="L39" s="48" t="str">
        <x:f>IF(OR($B39="",COUNTIFS(Milestones!$C$10:$C$209,$B39,Milestones!$H$10:$H$209,"&gt;="&amp;L$9,Milestones!$H$10:$H$209,"&lt;"&amp;DATE(YEAR(L$9),MONTH(L$9)+1,1),Milestones!$O$10:$O$209,1)=0),"",COUNTIFS(Milestones!$C$10:$C$209,$B39,Milestones!$H$10:$H$209,"&gt;="&amp;L$9,Milestones!$H$10:$H$209,"&lt;"&amp;DATE(YEAR(L$9),MONTH(L$9)+1,1),Milestones!$O$10:$O$209,1))</x:f>
      </x:c>
      <x:c r="M39" s="48" t="str">
        <x:f>IF(OR($B39="",COUNTIFS(Milestones!$C$10:$C$209,$B39,Milestones!$H$10:$H$209,"&gt;="&amp;M$9,Milestones!$H$10:$H$209,"&lt;"&amp;DATE(YEAR(M$9),MONTH(M$9)+1,1),Milestones!$O$10:$O$209,1)=0),"",COUNTIFS(Milestones!$C$10:$C$209,$B39,Milestones!$H$10:$H$209,"&gt;="&amp;M$9,Milestones!$H$10:$H$209,"&lt;"&amp;DATE(YEAR(M$9),MONTH(M$9)+1,1),Milestones!$O$10:$O$209,1))</x:f>
      </x:c>
      <x:c r="N39" s="48" t="str">
        <x:f>IF(OR($B39="",COUNTIFS(Milestones!$C$10:$C$209,$B39,Milestones!$H$10:$H$209,"&gt;="&amp;N$9,Milestones!$H$10:$H$209,"&lt;"&amp;DATE(YEAR(N$9),MONTH(N$9)+1,1),Milestones!$O$10:$O$209,1)=0),"",COUNTIFS(Milestones!$C$10:$C$209,$B39,Milestones!$H$10:$H$209,"&gt;="&amp;N$9,Milestones!$H$10:$H$209,"&lt;"&amp;DATE(YEAR(N$9),MONTH(N$9)+1,1),Milestones!$O$10:$O$209,1))</x:f>
      </x:c>
      <x:c r="O39" s="48" t="str">
        <x:f>IF(OR($B39="",COUNTIFS(Milestones!$C$10:$C$209,$B39,Milestones!$H$10:$H$209,"&gt;="&amp;O$9,Milestones!$H$10:$H$209,"&lt;"&amp;DATE(YEAR(O$9),MONTH(O$9)+1,1),Milestones!$O$10:$O$209,1)=0),"",COUNTIFS(Milestones!$C$10:$C$209,$B39,Milestones!$H$10:$H$209,"&gt;="&amp;O$9,Milestones!$H$10:$H$209,"&lt;"&amp;DATE(YEAR(O$9),MONTH(O$9)+1,1),Milestones!$O$10:$O$209,1))</x:f>
      </x:c>
      <x:c r="P39" s="48" t="str">
        <x:f>IF(OR($B39="",COUNTIFS(Milestones!$C$10:$C$209,$B39,Milestones!$H$10:$H$209,"&gt;="&amp;P$9,Milestones!$H$10:$H$209,"&lt;"&amp;DATE(YEAR(P$9),MONTH(P$9)+1,1),Milestones!$O$10:$O$209,1)=0),"",COUNTIFS(Milestones!$C$10:$C$209,$B39,Milestones!$H$10:$H$209,"&gt;="&amp;P$9,Milestones!$H$10:$H$209,"&lt;"&amp;DATE(YEAR(P$9),MONTH(P$9)+1,1),Milestones!$O$10:$O$209,1))</x:f>
      </x:c>
      <x:c r="Q39" s="48" t="str">
        <x:f>IF(OR($B39="",COUNTIFS(Milestones!$C$10:$C$209,$B39,Milestones!$H$10:$H$209,"&gt;="&amp;Q$9,Milestones!$H$10:$H$209,"&lt;"&amp;DATE(YEAR(Q$9),MONTH(Q$9)+1,1),Milestones!$O$10:$O$209,1)=0),"",COUNTIFS(Milestones!$C$10:$C$209,$B39,Milestones!$H$10:$H$209,"&gt;="&amp;Q$9,Milestones!$H$10:$H$209,"&lt;"&amp;DATE(YEAR(Q$9),MONTH(Q$9)+1,1),Milestones!$O$10:$O$209,1))</x:f>
      </x:c>
      <x:c r="R39" s="48" t="str">
        <x:f>IF(OR($B39="",COUNTIFS(Milestones!$C$10:$C$209,$B39,Milestones!$H$10:$H$209,"&gt;="&amp;R$9,Milestones!$H$10:$H$209,"&lt;"&amp;DATE(YEAR(R$9),MONTH(R$9)+1,1),Milestones!$O$10:$O$209,1)=0),"",COUNTIFS(Milestones!$C$10:$C$209,$B39,Milestones!$H$10:$H$209,"&gt;="&amp;R$9,Milestones!$H$10:$H$209,"&lt;"&amp;DATE(YEAR(R$9),MONTH(R$9)+1,1),Milestones!$O$10:$O$209,1))</x:f>
      </x:c>
      <x:c r="S39" s="48" t="str">
        <x:f>IF(OR($B39="",COUNTIFS(Milestones!$C$10:$C$209,$B39,Milestones!$H$10:$H$209,"&gt;="&amp;S$9,Milestones!$H$10:$H$209,"&lt;"&amp;DATE(YEAR(S$9),MONTH(S$9)+1,1),Milestones!$O$10:$O$209,1)=0),"",COUNTIFS(Milestones!$C$10:$C$209,$B39,Milestones!$H$10:$H$209,"&gt;="&amp;S$9,Milestones!$H$10:$H$209,"&lt;"&amp;DATE(YEAR(S$9),MONTH(S$9)+1,1),Milestones!$O$10:$O$209,1))</x:f>
      </x:c>
      <x:c r="T39" s="48" t="str">
        <x:f>IF(OR($B39="",COUNTIFS(Milestones!$C$10:$C$209,$B39,Milestones!$H$10:$H$209,"&gt;="&amp;T$9,Milestones!$H$10:$H$209,"&lt;"&amp;DATE(YEAR(T$9),MONTH(T$9)+1,1),Milestones!$O$10:$O$209,1)=0),"",COUNTIFS(Milestones!$C$10:$C$209,$B39,Milestones!$H$10:$H$209,"&gt;="&amp;T$9,Milestones!$H$10:$H$209,"&lt;"&amp;DATE(YEAR(T$9),MONTH(T$9)+1,1),Milestones!$O$10:$O$209,1))</x:f>
      </x:c>
      <x:c r="U39" s="3"/>
    </x:row>
    <x:row r="40" ht="34" customHeight="1">
      <x:c r="A40" s="3"/>
      <x:c r="B40" s="30" t="str">
        <x:f>IF(Projects!$B40="","",Projects!B40)</x:f>
      </x:c>
      <x:c r="C40" s="30" t="str">
        <x:f>IF(Projects!$B40="","",Projects!C40)</x:f>
      </x:c>
      <x:c r="D40" s="30" t="str">
        <x:f>IF(Projects!$B40="","",Projects!E40)</x:f>
      </x:c>
      <x:c r="E40" s="30" t="str">
        <x:f>IF(Projects!$B40="","",Projects!I40)</x:f>
      </x:c>
      <x:c r="F40" s="30" t="str">
        <x:f>IF(Projects!$B40="","",Projects!H40)</x:f>
      </x:c>
      <x:c r="G40" s="45" t="str">
        <x:f>IF(Projects!$B40="","",Projects!J40)</x:f>
      </x:c>
      <x:c r="H40" s="45" t="str">
        <x:f>IF(Projects!$B40="","",Projects!K40)</x:f>
      </x:c>
      <x:c r="I40" s="47" t="str">
        <x:f>IF(OR($B40="",COUNTIFS(Milestones!$C$10:$C$209,$B40,Milestones!$H$10:$H$209,"&gt;="&amp;I$9,Milestones!$H$10:$H$209,"&lt;"&amp;DATE(YEAR(I$9),MONTH(I$9)+1,1),Milestones!$O$10:$O$209,1)=0),"",COUNTIFS(Milestones!$C$10:$C$209,$B40,Milestones!$H$10:$H$209,"&gt;="&amp;I$9,Milestones!$H$10:$H$209,"&lt;"&amp;DATE(YEAR(I$9),MONTH(I$9)+1,1),Milestones!$O$10:$O$209,1))</x:f>
      </x:c>
      <x:c r="J40" s="47" t="str">
        <x:f>IF(OR($B40="",COUNTIFS(Milestones!$C$10:$C$209,$B40,Milestones!$H$10:$H$209,"&gt;="&amp;J$9,Milestones!$H$10:$H$209,"&lt;"&amp;DATE(YEAR(J$9),MONTH(J$9)+1,1),Milestones!$O$10:$O$209,1)=0),"",COUNTIFS(Milestones!$C$10:$C$209,$B40,Milestones!$H$10:$H$209,"&gt;="&amp;J$9,Milestones!$H$10:$H$209,"&lt;"&amp;DATE(YEAR(J$9),MONTH(J$9)+1,1),Milestones!$O$10:$O$209,1))</x:f>
      </x:c>
      <x:c r="K40" s="47" t="str">
        <x:f>IF(OR($B40="",COUNTIFS(Milestones!$C$10:$C$209,$B40,Milestones!$H$10:$H$209,"&gt;="&amp;K$9,Milestones!$H$10:$H$209,"&lt;"&amp;DATE(YEAR(K$9),MONTH(K$9)+1,1),Milestones!$O$10:$O$209,1)=0),"",COUNTIFS(Milestones!$C$10:$C$209,$B40,Milestones!$H$10:$H$209,"&gt;="&amp;K$9,Milestones!$H$10:$H$209,"&lt;"&amp;DATE(YEAR(K$9),MONTH(K$9)+1,1),Milestones!$O$10:$O$209,1))</x:f>
      </x:c>
      <x:c r="L40" s="47" t="str">
        <x:f>IF(OR($B40="",COUNTIFS(Milestones!$C$10:$C$209,$B40,Milestones!$H$10:$H$209,"&gt;="&amp;L$9,Milestones!$H$10:$H$209,"&lt;"&amp;DATE(YEAR(L$9),MONTH(L$9)+1,1),Milestones!$O$10:$O$209,1)=0),"",COUNTIFS(Milestones!$C$10:$C$209,$B40,Milestones!$H$10:$H$209,"&gt;="&amp;L$9,Milestones!$H$10:$H$209,"&lt;"&amp;DATE(YEAR(L$9),MONTH(L$9)+1,1),Milestones!$O$10:$O$209,1))</x:f>
      </x:c>
      <x:c r="M40" s="47" t="str">
        <x:f>IF(OR($B40="",COUNTIFS(Milestones!$C$10:$C$209,$B40,Milestones!$H$10:$H$209,"&gt;="&amp;M$9,Milestones!$H$10:$H$209,"&lt;"&amp;DATE(YEAR(M$9),MONTH(M$9)+1,1),Milestones!$O$10:$O$209,1)=0),"",COUNTIFS(Milestones!$C$10:$C$209,$B40,Milestones!$H$10:$H$209,"&gt;="&amp;M$9,Milestones!$H$10:$H$209,"&lt;"&amp;DATE(YEAR(M$9),MONTH(M$9)+1,1),Milestones!$O$10:$O$209,1))</x:f>
      </x:c>
      <x:c r="N40" s="47" t="str">
        <x:f>IF(OR($B40="",COUNTIFS(Milestones!$C$10:$C$209,$B40,Milestones!$H$10:$H$209,"&gt;="&amp;N$9,Milestones!$H$10:$H$209,"&lt;"&amp;DATE(YEAR(N$9),MONTH(N$9)+1,1),Milestones!$O$10:$O$209,1)=0),"",COUNTIFS(Milestones!$C$10:$C$209,$B40,Milestones!$H$10:$H$209,"&gt;="&amp;N$9,Milestones!$H$10:$H$209,"&lt;"&amp;DATE(YEAR(N$9),MONTH(N$9)+1,1),Milestones!$O$10:$O$209,1))</x:f>
      </x:c>
      <x:c r="O40" s="47" t="str">
        <x:f>IF(OR($B40="",COUNTIFS(Milestones!$C$10:$C$209,$B40,Milestones!$H$10:$H$209,"&gt;="&amp;O$9,Milestones!$H$10:$H$209,"&lt;"&amp;DATE(YEAR(O$9),MONTH(O$9)+1,1),Milestones!$O$10:$O$209,1)=0),"",COUNTIFS(Milestones!$C$10:$C$209,$B40,Milestones!$H$10:$H$209,"&gt;="&amp;O$9,Milestones!$H$10:$H$209,"&lt;"&amp;DATE(YEAR(O$9),MONTH(O$9)+1,1),Milestones!$O$10:$O$209,1))</x:f>
      </x:c>
      <x:c r="P40" s="47" t="str">
        <x:f>IF(OR($B40="",COUNTIFS(Milestones!$C$10:$C$209,$B40,Milestones!$H$10:$H$209,"&gt;="&amp;P$9,Milestones!$H$10:$H$209,"&lt;"&amp;DATE(YEAR(P$9),MONTH(P$9)+1,1),Milestones!$O$10:$O$209,1)=0),"",COUNTIFS(Milestones!$C$10:$C$209,$B40,Milestones!$H$10:$H$209,"&gt;="&amp;P$9,Milestones!$H$10:$H$209,"&lt;"&amp;DATE(YEAR(P$9),MONTH(P$9)+1,1),Milestones!$O$10:$O$209,1))</x:f>
      </x:c>
      <x:c r="Q40" s="47" t="str">
        <x:f>IF(OR($B40="",COUNTIFS(Milestones!$C$10:$C$209,$B40,Milestones!$H$10:$H$209,"&gt;="&amp;Q$9,Milestones!$H$10:$H$209,"&lt;"&amp;DATE(YEAR(Q$9),MONTH(Q$9)+1,1),Milestones!$O$10:$O$209,1)=0),"",COUNTIFS(Milestones!$C$10:$C$209,$B40,Milestones!$H$10:$H$209,"&gt;="&amp;Q$9,Milestones!$H$10:$H$209,"&lt;"&amp;DATE(YEAR(Q$9),MONTH(Q$9)+1,1),Milestones!$O$10:$O$209,1))</x:f>
      </x:c>
      <x:c r="R40" s="47" t="str">
        <x:f>IF(OR($B40="",COUNTIFS(Milestones!$C$10:$C$209,$B40,Milestones!$H$10:$H$209,"&gt;="&amp;R$9,Milestones!$H$10:$H$209,"&lt;"&amp;DATE(YEAR(R$9),MONTH(R$9)+1,1),Milestones!$O$10:$O$209,1)=0),"",COUNTIFS(Milestones!$C$10:$C$209,$B40,Milestones!$H$10:$H$209,"&gt;="&amp;R$9,Milestones!$H$10:$H$209,"&lt;"&amp;DATE(YEAR(R$9),MONTH(R$9)+1,1),Milestones!$O$10:$O$209,1))</x:f>
      </x:c>
      <x:c r="S40" s="47" t="str">
        <x:f>IF(OR($B40="",COUNTIFS(Milestones!$C$10:$C$209,$B40,Milestones!$H$10:$H$209,"&gt;="&amp;S$9,Milestones!$H$10:$H$209,"&lt;"&amp;DATE(YEAR(S$9),MONTH(S$9)+1,1),Milestones!$O$10:$O$209,1)=0),"",COUNTIFS(Milestones!$C$10:$C$209,$B40,Milestones!$H$10:$H$209,"&gt;="&amp;S$9,Milestones!$H$10:$H$209,"&lt;"&amp;DATE(YEAR(S$9),MONTH(S$9)+1,1),Milestones!$O$10:$O$209,1))</x:f>
      </x:c>
      <x:c r="T40" s="47" t="str">
        <x:f>IF(OR($B40="",COUNTIFS(Milestones!$C$10:$C$209,$B40,Milestones!$H$10:$H$209,"&gt;="&amp;T$9,Milestones!$H$10:$H$209,"&lt;"&amp;DATE(YEAR(T$9),MONTH(T$9)+1,1),Milestones!$O$10:$O$209,1)=0),"",COUNTIFS(Milestones!$C$10:$C$209,$B40,Milestones!$H$10:$H$209,"&gt;="&amp;T$9,Milestones!$H$10:$H$209,"&lt;"&amp;DATE(YEAR(T$9),MONTH(T$9)+1,1),Milestones!$O$10:$O$209,1))</x:f>
      </x:c>
      <x:c r="U40" s="3"/>
    </x:row>
    <x:row r="41" ht="34" customHeight="1">
      <x:c r="A41" s="3"/>
      <x:c r="B41" s="34" t="str">
        <x:f>IF(Projects!$B41="","",Projects!B41)</x:f>
      </x:c>
      <x:c r="C41" s="34" t="str">
        <x:f>IF(Projects!$B41="","",Projects!C41)</x:f>
      </x:c>
      <x:c r="D41" s="34" t="str">
        <x:f>IF(Projects!$B41="","",Projects!E41)</x:f>
      </x:c>
      <x:c r="E41" s="34" t="str">
        <x:f>IF(Projects!$B41="","",Projects!I41)</x:f>
      </x:c>
      <x:c r="F41" s="34" t="str">
        <x:f>IF(Projects!$B41="","",Projects!H41)</x:f>
      </x:c>
      <x:c r="G41" s="46" t="str">
        <x:f>IF(Projects!$B41="","",Projects!J41)</x:f>
      </x:c>
      <x:c r="H41" s="46" t="str">
        <x:f>IF(Projects!$B41="","",Projects!K41)</x:f>
      </x:c>
      <x:c r="I41" s="48" t="str">
        <x:f>IF(OR($B41="",COUNTIFS(Milestones!$C$10:$C$209,$B41,Milestones!$H$10:$H$209,"&gt;="&amp;I$9,Milestones!$H$10:$H$209,"&lt;"&amp;DATE(YEAR(I$9),MONTH(I$9)+1,1),Milestones!$O$10:$O$209,1)=0),"",COUNTIFS(Milestones!$C$10:$C$209,$B41,Milestones!$H$10:$H$209,"&gt;="&amp;I$9,Milestones!$H$10:$H$209,"&lt;"&amp;DATE(YEAR(I$9),MONTH(I$9)+1,1),Milestones!$O$10:$O$209,1))</x:f>
      </x:c>
      <x:c r="J41" s="48" t="str">
        <x:f>IF(OR($B41="",COUNTIFS(Milestones!$C$10:$C$209,$B41,Milestones!$H$10:$H$209,"&gt;="&amp;J$9,Milestones!$H$10:$H$209,"&lt;"&amp;DATE(YEAR(J$9),MONTH(J$9)+1,1),Milestones!$O$10:$O$209,1)=0),"",COUNTIFS(Milestones!$C$10:$C$209,$B41,Milestones!$H$10:$H$209,"&gt;="&amp;J$9,Milestones!$H$10:$H$209,"&lt;"&amp;DATE(YEAR(J$9),MONTH(J$9)+1,1),Milestones!$O$10:$O$209,1))</x:f>
      </x:c>
      <x:c r="K41" s="48" t="str">
        <x:f>IF(OR($B41="",COUNTIFS(Milestones!$C$10:$C$209,$B41,Milestones!$H$10:$H$209,"&gt;="&amp;K$9,Milestones!$H$10:$H$209,"&lt;"&amp;DATE(YEAR(K$9),MONTH(K$9)+1,1),Milestones!$O$10:$O$209,1)=0),"",COUNTIFS(Milestones!$C$10:$C$209,$B41,Milestones!$H$10:$H$209,"&gt;="&amp;K$9,Milestones!$H$10:$H$209,"&lt;"&amp;DATE(YEAR(K$9),MONTH(K$9)+1,1),Milestones!$O$10:$O$209,1))</x:f>
      </x:c>
      <x:c r="L41" s="48" t="str">
        <x:f>IF(OR($B41="",COUNTIFS(Milestones!$C$10:$C$209,$B41,Milestones!$H$10:$H$209,"&gt;="&amp;L$9,Milestones!$H$10:$H$209,"&lt;"&amp;DATE(YEAR(L$9),MONTH(L$9)+1,1),Milestones!$O$10:$O$209,1)=0),"",COUNTIFS(Milestones!$C$10:$C$209,$B41,Milestones!$H$10:$H$209,"&gt;="&amp;L$9,Milestones!$H$10:$H$209,"&lt;"&amp;DATE(YEAR(L$9),MONTH(L$9)+1,1),Milestones!$O$10:$O$209,1))</x:f>
      </x:c>
      <x:c r="M41" s="48" t="str">
        <x:f>IF(OR($B41="",COUNTIFS(Milestones!$C$10:$C$209,$B41,Milestones!$H$10:$H$209,"&gt;="&amp;M$9,Milestones!$H$10:$H$209,"&lt;"&amp;DATE(YEAR(M$9),MONTH(M$9)+1,1),Milestones!$O$10:$O$209,1)=0),"",COUNTIFS(Milestones!$C$10:$C$209,$B41,Milestones!$H$10:$H$209,"&gt;="&amp;M$9,Milestones!$H$10:$H$209,"&lt;"&amp;DATE(YEAR(M$9),MONTH(M$9)+1,1),Milestones!$O$10:$O$209,1))</x:f>
      </x:c>
      <x:c r="N41" s="48" t="str">
        <x:f>IF(OR($B41="",COUNTIFS(Milestones!$C$10:$C$209,$B41,Milestones!$H$10:$H$209,"&gt;="&amp;N$9,Milestones!$H$10:$H$209,"&lt;"&amp;DATE(YEAR(N$9),MONTH(N$9)+1,1),Milestones!$O$10:$O$209,1)=0),"",COUNTIFS(Milestones!$C$10:$C$209,$B41,Milestones!$H$10:$H$209,"&gt;="&amp;N$9,Milestones!$H$10:$H$209,"&lt;"&amp;DATE(YEAR(N$9),MONTH(N$9)+1,1),Milestones!$O$10:$O$209,1))</x:f>
      </x:c>
      <x:c r="O41" s="48" t="str">
        <x:f>IF(OR($B41="",COUNTIFS(Milestones!$C$10:$C$209,$B41,Milestones!$H$10:$H$209,"&gt;="&amp;O$9,Milestones!$H$10:$H$209,"&lt;"&amp;DATE(YEAR(O$9),MONTH(O$9)+1,1),Milestones!$O$10:$O$209,1)=0),"",COUNTIFS(Milestones!$C$10:$C$209,$B41,Milestones!$H$10:$H$209,"&gt;="&amp;O$9,Milestones!$H$10:$H$209,"&lt;"&amp;DATE(YEAR(O$9),MONTH(O$9)+1,1),Milestones!$O$10:$O$209,1))</x:f>
      </x:c>
      <x:c r="P41" s="48" t="str">
        <x:f>IF(OR($B41="",COUNTIFS(Milestones!$C$10:$C$209,$B41,Milestones!$H$10:$H$209,"&gt;="&amp;P$9,Milestones!$H$10:$H$209,"&lt;"&amp;DATE(YEAR(P$9),MONTH(P$9)+1,1),Milestones!$O$10:$O$209,1)=0),"",COUNTIFS(Milestones!$C$10:$C$209,$B41,Milestones!$H$10:$H$209,"&gt;="&amp;P$9,Milestones!$H$10:$H$209,"&lt;"&amp;DATE(YEAR(P$9),MONTH(P$9)+1,1),Milestones!$O$10:$O$209,1))</x:f>
      </x:c>
      <x:c r="Q41" s="48" t="str">
        <x:f>IF(OR($B41="",COUNTIFS(Milestones!$C$10:$C$209,$B41,Milestones!$H$10:$H$209,"&gt;="&amp;Q$9,Milestones!$H$10:$H$209,"&lt;"&amp;DATE(YEAR(Q$9),MONTH(Q$9)+1,1),Milestones!$O$10:$O$209,1)=0),"",COUNTIFS(Milestones!$C$10:$C$209,$B41,Milestones!$H$10:$H$209,"&gt;="&amp;Q$9,Milestones!$H$10:$H$209,"&lt;"&amp;DATE(YEAR(Q$9),MONTH(Q$9)+1,1),Milestones!$O$10:$O$209,1))</x:f>
      </x:c>
      <x:c r="R41" s="48" t="str">
        <x:f>IF(OR($B41="",COUNTIFS(Milestones!$C$10:$C$209,$B41,Milestones!$H$10:$H$209,"&gt;="&amp;R$9,Milestones!$H$10:$H$209,"&lt;"&amp;DATE(YEAR(R$9),MONTH(R$9)+1,1),Milestones!$O$10:$O$209,1)=0),"",COUNTIFS(Milestones!$C$10:$C$209,$B41,Milestones!$H$10:$H$209,"&gt;="&amp;R$9,Milestones!$H$10:$H$209,"&lt;"&amp;DATE(YEAR(R$9),MONTH(R$9)+1,1),Milestones!$O$10:$O$209,1))</x:f>
      </x:c>
      <x:c r="S41" s="48" t="str">
        <x:f>IF(OR($B41="",COUNTIFS(Milestones!$C$10:$C$209,$B41,Milestones!$H$10:$H$209,"&gt;="&amp;S$9,Milestones!$H$10:$H$209,"&lt;"&amp;DATE(YEAR(S$9),MONTH(S$9)+1,1),Milestones!$O$10:$O$209,1)=0),"",COUNTIFS(Milestones!$C$10:$C$209,$B41,Milestones!$H$10:$H$209,"&gt;="&amp;S$9,Milestones!$H$10:$H$209,"&lt;"&amp;DATE(YEAR(S$9),MONTH(S$9)+1,1),Milestones!$O$10:$O$209,1))</x:f>
      </x:c>
      <x:c r="T41" s="48" t="str">
        <x:f>IF(OR($B41="",COUNTIFS(Milestones!$C$10:$C$209,$B41,Milestones!$H$10:$H$209,"&gt;="&amp;T$9,Milestones!$H$10:$H$209,"&lt;"&amp;DATE(YEAR(T$9),MONTH(T$9)+1,1),Milestones!$O$10:$O$209,1)=0),"",COUNTIFS(Milestones!$C$10:$C$209,$B41,Milestones!$H$10:$H$209,"&gt;="&amp;T$9,Milestones!$H$10:$H$209,"&lt;"&amp;DATE(YEAR(T$9),MONTH(T$9)+1,1),Milestones!$O$10:$O$209,1))</x:f>
      </x:c>
      <x:c r="U41" s="3"/>
    </x:row>
    <x:row r="42" ht="34" customHeight="1">
      <x:c r="A42" s="3"/>
      <x:c r="B42" s="30" t="str">
        <x:f>IF(Projects!$B42="","",Projects!B42)</x:f>
      </x:c>
      <x:c r="C42" s="30" t="str">
        <x:f>IF(Projects!$B42="","",Projects!C42)</x:f>
      </x:c>
      <x:c r="D42" s="30" t="str">
        <x:f>IF(Projects!$B42="","",Projects!E42)</x:f>
      </x:c>
      <x:c r="E42" s="30" t="str">
        <x:f>IF(Projects!$B42="","",Projects!I42)</x:f>
      </x:c>
      <x:c r="F42" s="30" t="str">
        <x:f>IF(Projects!$B42="","",Projects!H42)</x:f>
      </x:c>
      <x:c r="G42" s="45" t="str">
        <x:f>IF(Projects!$B42="","",Projects!J42)</x:f>
      </x:c>
      <x:c r="H42" s="45" t="str">
        <x:f>IF(Projects!$B42="","",Projects!K42)</x:f>
      </x:c>
      <x:c r="I42" s="47" t="str">
        <x:f>IF(OR($B42="",COUNTIFS(Milestones!$C$10:$C$209,$B42,Milestones!$H$10:$H$209,"&gt;="&amp;I$9,Milestones!$H$10:$H$209,"&lt;"&amp;DATE(YEAR(I$9),MONTH(I$9)+1,1),Milestones!$O$10:$O$209,1)=0),"",COUNTIFS(Milestones!$C$10:$C$209,$B42,Milestones!$H$10:$H$209,"&gt;="&amp;I$9,Milestones!$H$10:$H$209,"&lt;"&amp;DATE(YEAR(I$9),MONTH(I$9)+1,1),Milestones!$O$10:$O$209,1))</x:f>
      </x:c>
      <x:c r="J42" s="47" t="str">
        <x:f>IF(OR($B42="",COUNTIFS(Milestones!$C$10:$C$209,$B42,Milestones!$H$10:$H$209,"&gt;="&amp;J$9,Milestones!$H$10:$H$209,"&lt;"&amp;DATE(YEAR(J$9),MONTH(J$9)+1,1),Milestones!$O$10:$O$209,1)=0),"",COUNTIFS(Milestones!$C$10:$C$209,$B42,Milestones!$H$10:$H$209,"&gt;="&amp;J$9,Milestones!$H$10:$H$209,"&lt;"&amp;DATE(YEAR(J$9),MONTH(J$9)+1,1),Milestones!$O$10:$O$209,1))</x:f>
      </x:c>
      <x:c r="K42" s="47" t="str">
        <x:f>IF(OR($B42="",COUNTIFS(Milestones!$C$10:$C$209,$B42,Milestones!$H$10:$H$209,"&gt;="&amp;K$9,Milestones!$H$10:$H$209,"&lt;"&amp;DATE(YEAR(K$9),MONTH(K$9)+1,1),Milestones!$O$10:$O$209,1)=0),"",COUNTIFS(Milestones!$C$10:$C$209,$B42,Milestones!$H$10:$H$209,"&gt;="&amp;K$9,Milestones!$H$10:$H$209,"&lt;"&amp;DATE(YEAR(K$9),MONTH(K$9)+1,1),Milestones!$O$10:$O$209,1))</x:f>
      </x:c>
      <x:c r="L42" s="47" t="str">
        <x:f>IF(OR($B42="",COUNTIFS(Milestones!$C$10:$C$209,$B42,Milestones!$H$10:$H$209,"&gt;="&amp;L$9,Milestones!$H$10:$H$209,"&lt;"&amp;DATE(YEAR(L$9),MONTH(L$9)+1,1),Milestones!$O$10:$O$209,1)=0),"",COUNTIFS(Milestones!$C$10:$C$209,$B42,Milestones!$H$10:$H$209,"&gt;="&amp;L$9,Milestones!$H$10:$H$209,"&lt;"&amp;DATE(YEAR(L$9),MONTH(L$9)+1,1),Milestones!$O$10:$O$209,1))</x:f>
      </x:c>
      <x:c r="M42" s="47" t="str">
        <x:f>IF(OR($B42="",COUNTIFS(Milestones!$C$10:$C$209,$B42,Milestones!$H$10:$H$209,"&gt;="&amp;M$9,Milestones!$H$10:$H$209,"&lt;"&amp;DATE(YEAR(M$9),MONTH(M$9)+1,1),Milestones!$O$10:$O$209,1)=0),"",COUNTIFS(Milestones!$C$10:$C$209,$B42,Milestones!$H$10:$H$209,"&gt;="&amp;M$9,Milestones!$H$10:$H$209,"&lt;"&amp;DATE(YEAR(M$9),MONTH(M$9)+1,1),Milestones!$O$10:$O$209,1))</x:f>
      </x:c>
      <x:c r="N42" s="47" t="str">
        <x:f>IF(OR($B42="",COUNTIFS(Milestones!$C$10:$C$209,$B42,Milestones!$H$10:$H$209,"&gt;="&amp;N$9,Milestones!$H$10:$H$209,"&lt;"&amp;DATE(YEAR(N$9),MONTH(N$9)+1,1),Milestones!$O$10:$O$209,1)=0),"",COUNTIFS(Milestones!$C$10:$C$209,$B42,Milestones!$H$10:$H$209,"&gt;="&amp;N$9,Milestones!$H$10:$H$209,"&lt;"&amp;DATE(YEAR(N$9),MONTH(N$9)+1,1),Milestones!$O$10:$O$209,1))</x:f>
      </x:c>
      <x:c r="O42" s="47" t="str">
        <x:f>IF(OR($B42="",COUNTIFS(Milestones!$C$10:$C$209,$B42,Milestones!$H$10:$H$209,"&gt;="&amp;O$9,Milestones!$H$10:$H$209,"&lt;"&amp;DATE(YEAR(O$9),MONTH(O$9)+1,1),Milestones!$O$10:$O$209,1)=0),"",COUNTIFS(Milestones!$C$10:$C$209,$B42,Milestones!$H$10:$H$209,"&gt;="&amp;O$9,Milestones!$H$10:$H$209,"&lt;"&amp;DATE(YEAR(O$9),MONTH(O$9)+1,1),Milestones!$O$10:$O$209,1))</x:f>
      </x:c>
      <x:c r="P42" s="47" t="str">
        <x:f>IF(OR($B42="",COUNTIFS(Milestones!$C$10:$C$209,$B42,Milestones!$H$10:$H$209,"&gt;="&amp;P$9,Milestones!$H$10:$H$209,"&lt;"&amp;DATE(YEAR(P$9),MONTH(P$9)+1,1),Milestones!$O$10:$O$209,1)=0),"",COUNTIFS(Milestones!$C$10:$C$209,$B42,Milestones!$H$10:$H$209,"&gt;="&amp;P$9,Milestones!$H$10:$H$209,"&lt;"&amp;DATE(YEAR(P$9),MONTH(P$9)+1,1),Milestones!$O$10:$O$209,1))</x:f>
      </x:c>
      <x:c r="Q42" s="47" t="str">
        <x:f>IF(OR($B42="",COUNTIFS(Milestones!$C$10:$C$209,$B42,Milestones!$H$10:$H$209,"&gt;="&amp;Q$9,Milestones!$H$10:$H$209,"&lt;"&amp;DATE(YEAR(Q$9),MONTH(Q$9)+1,1),Milestones!$O$10:$O$209,1)=0),"",COUNTIFS(Milestones!$C$10:$C$209,$B42,Milestones!$H$10:$H$209,"&gt;="&amp;Q$9,Milestones!$H$10:$H$209,"&lt;"&amp;DATE(YEAR(Q$9),MONTH(Q$9)+1,1),Milestones!$O$10:$O$209,1))</x:f>
      </x:c>
      <x:c r="R42" s="47" t="str">
        <x:f>IF(OR($B42="",COUNTIFS(Milestones!$C$10:$C$209,$B42,Milestones!$H$10:$H$209,"&gt;="&amp;R$9,Milestones!$H$10:$H$209,"&lt;"&amp;DATE(YEAR(R$9),MONTH(R$9)+1,1),Milestones!$O$10:$O$209,1)=0),"",COUNTIFS(Milestones!$C$10:$C$209,$B42,Milestones!$H$10:$H$209,"&gt;="&amp;R$9,Milestones!$H$10:$H$209,"&lt;"&amp;DATE(YEAR(R$9),MONTH(R$9)+1,1),Milestones!$O$10:$O$209,1))</x:f>
      </x:c>
      <x:c r="S42" s="47" t="str">
        <x:f>IF(OR($B42="",COUNTIFS(Milestones!$C$10:$C$209,$B42,Milestones!$H$10:$H$209,"&gt;="&amp;S$9,Milestones!$H$10:$H$209,"&lt;"&amp;DATE(YEAR(S$9),MONTH(S$9)+1,1),Milestones!$O$10:$O$209,1)=0),"",COUNTIFS(Milestones!$C$10:$C$209,$B42,Milestones!$H$10:$H$209,"&gt;="&amp;S$9,Milestones!$H$10:$H$209,"&lt;"&amp;DATE(YEAR(S$9),MONTH(S$9)+1,1),Milestones!$O$10:$O$209,1))</x:f>
      </x:c>
      <x:c r="T42" s="47" t="str">
        <x:f>IF(OR($B42="",COUNTIFS(Milestones!$C$10:$C$209,$B42,Milestones!$H$10:$H$209,"&gt;="&amp;T$9,Milestones!$H$10:$H$209,"&lt;"&amp;DATE(YEAR(T$9),MONTH(T$9)+1,1),Milestones!$O$10:$O$209,1)=0),"",COUNTIFS(Milestones!$C$10:$C$209,$B42,Milestones!$H$10:$H$209,"&gt;="&amp;T$9,Milestones!$H$10:$H$209,"&lt;"&amp;DATE(YEAR(T$9),MONTH(T$9)+1,1),Milestones!$O$10:$O$209,1))</x:f>
      </x:c>
      <x:c r="U42" s="3"/>
    </x:row>
    <x:row r="43" ht="34" customHeight="1">
      <x:c r="A43" s="3"/>
      <x:c r="B43" s="34" t="str">
        <x:f>IF(Projects!$B43="","",Projects!B43)</x:f>
      </x:c>
      <x:c r="C43" s="34" t="str">
        <x:f>IF(Projects!$B43="","",Projects!C43)</x:f>
      </x:c>
      <x:c r="D43" s="34" t="str">
        <x:f>IF(Projects!$B43="","",Projects!E43)</x:f>
      </x:c>
      <x:c r="E43" s="34" t="str">
        <x:f>IF(Projects!$B43="","",Projects!I43)</x:f>
      </x:c>
      <x:c r="F43" s="34" t="str">
        <x:f>IF(Projects!$B43="","",Projects!H43)</x:f>
      </x:c>
      <x:c r="G43" s="46" t="str">
        <x:f>IF(Projects!$B43="","",Projects!J43)</x:f>
      </x:c>
      <x:c r="H43" s="46" t="str">
        <x:f>IF(Projects!$B43="","",Projects!K43)</x:f>
      </x:c>
      <x:c r="I43" s="48" t="str">
        <x:f>IF(OR($B43="",COUNTIFS(Milestones!$C$10:$C$209,$B43,Milestones!$H$10:$H$209,"&gt;="&amp;I$9,Milestones!$H$10:$H$209,"&lt;"&amp;DATE(YEAR(I$9),MONTH(I$9)+1,1),Milestones!$O$10:$O$209,1)=0),"",COUNTIFS(Milestones!$C$10:$C$209,$B43,Milestones!$H$10:$H$209,"&gt;="&amp;I$9,Milestones!$H$10:$H$209,"&lt;"&amp;DATE(YEAR(I$9),MONTH(I$9)+1,1),Milestones!$O$10:$O$209,1))</x:f>
      </x:c>
      <x:c r="J43" s="48" t="str">
        <x:f>IF(OR($B43="",COUNTIFS(Milestones!$C$10:$C$209,$B43,Milestones!$H$10:$H$209,"&gt;="&amp;J$9,Milestones!$H$10:$H$209,"&lt;"&amp;DATE(YEAR(J$9),MONTH(J$9)+1,1),Milestones!$O$10:$O$209,1)=0),"",COUNTIFS(Milestones!$C$10:$C$209,$B43,Milestones!$H$10:$H$209,"&gt;="&amp;J$9,Milestones!$H$10:$H$209,"&lt;"&amp;DATE(YEAR(J$9),MONTH(J$9)+1,1),Milestones!$O$10:$O$209,1))</x:f>
      </x:c>
      <x:c r="K43" s="48" t="str">
        <x:f>IF(OR($B43="",COUNTIFS(Milestones!$C$10:$C$209,$B43,Milestones!$H$10:$H$209,"&gt;="&amp;K$9,Milestones!$H$10:$H$209,"&lt;"&amp;DATE(YEAR(K$9),MONTH(K$9)+1,1),Milestones!$O$10:$O$209,1)=0),"",COUNTIFS(Milestones!$C$10:$C$209,$B43,Milestones!$H$10:$H$209,"&gt;="&amp;K$9,Milestones!$H$10:$H$209,"&lt;"&amp;DATE(YEAR(K$9),MONTH(K$9)+1,1),Milestones!$O$10:$O$209,1))</x:f>
      </x:c>
      <x:c r="L43" s="48" t="str">
        <x:f>IF(OR($B43="",COUNTIFS(Milestones!$C$10:$C$209,$B43,Milestones!$H$10:$H$209,"&gt;="&amp;L$9,Milestones!$H$10:$H$209,"&lt;"&amp;DATE(YEAR(L$9),MONTH(L$9)+1,1),Milestones!$O$10:$O$209,1)=0),"",COUNTIFS(Milestones!$C$10:$C$209,$B43,Milestones!$H$10:$H$209,"&gt;="&amp;L$9,Milestones!$H$10:$H$209,"&lt;"&amp;DATE(YEAR(L$9),MONTH(L$9)+1,1),Milestones!$O$10:$O$209,1))</x:f>
      </x:c>
      <x:c r="M43" s="48" t="str">
        <x:f>IF(OR($B43="",COUNTIFS(Milestones!$C$10:$C$209,$B43,Milestones!$H$10:$H$209,"&gt;="&amp;M$9,Milestones!$H$10:$H$209,"&lt;"&amp;DATE(YEAR(M$9),MONTH(M$9)+1,1),Milestones!$O$10:$O$209,1)=0),"",COUNTIFS(Milestones!$C$10:$C$209,$B43,Milestones!$H$10:$H$209,"&gt;="&amp;M$9,Milestones!$H$10:$H$209,"&lt;"&amp;DATE(YEAR(M$9),MONTH(M$9)+1,1),Milestones!$O$10:$O$209,1))</x:f>
      </x:c>
      <x:c r="N43" s="48" t="str">
        <x:f>IF(OR($B43="",COUNTIFS(Milestones!$C$10:$C$209,$B43,Milestones!$H$10:$H$209,"&gt;="&amp;N$9,Milestones!$H$10:$H$209,"&lt;"&amp;DATE(YEAR(N$9),MONTH(N$9)+1,1),Milestones!$O$10:$O$209,1)=0),"",COUNTIFS(Milestones!$C$10:$C$209,$B43,Milestones!$H$10:$H$209,"&gt;="&amp;N$9,Milestones!$H$10:$H$209,"&lt;"&amp;DATE(YEAR(N$9),MONTH(N$9)+1,1),Milestones!$O$10:$O$209,1))</x:f>
      </x:c>
      <x:c r="O43" s="48" t="str">
        <x:f>IF(OR($B43="",COUNTIFS(Milestones!$C$10:$C$209,$B43,Milestones!$H$10:$H$209,"&gt;="&amp;O$9,Milestones!$H$10:$H$209,"&lt;"&amp;DATE(YEAR(O$9),MONTH(O$9)+1,1),Milestones!$O$10:$O$209,1)=0),"",COUNTIFS(Milestones!$C$10:$C$209,$B43,Milestones!$H$10:$H$209,"&gt;="&amp;O$9,Milestones!$H$10:$H$209,"&lt;"&amp;DATE(YEAR(O$9),MONTH(O$9)+1,1),Milestones!$O$10:$O$209,1))</x:f>
      </x:c>
      <x:c r="P43" s="48" t="str">
        <x:f>IF(OR($B43="",COUNTIFS(Milestones!$C$10:$C$209,$B43,Milestones!$H$10:$H$209,"&gt;="&amp;P$9,Milestones!$H$10:$H$209,"&lt;"&amp;DATE(YEAR(P$9),MONTH(P$9)+1,1),Milestones!$O$10:$O$209,1)=0),"",COUNTIFS(Milestones!$C$10:$C$209,$B43,Milestones!$H$10:$H$209,"&gt;="&amp;P$9,Milestones!$H$10:$H$209,"&lt;"&amp;DATE(YEAR(P$9),MONTH(P$9)+1,1),Milestones!$O$10:$O$209,1))</x:f>
      </x:c>
      <x:c r="Q43" s="48" t="str">
        <x:f>IF(OR($B43="",COUNTIFS(Milestones!$C$10:$C$209,$B43,Milestones!$H$10:$H$209,"&gt;="&amp;Q$9,Milestones!$H$10:$H$209,"&lt;"&amp;DATE(YEAR(Q$9),MONTH(Q$9)+1,1),Milestones!$O$10:$O$209,1)=0),"",COUNTIFS(Milestones!$C$10:$C$209,$B43,Milestones!$H$10:$H$209,"&gt;="&amp;Q$9,Milestones!$H$10:$H$209,"&lt;"&amp;DATE(YEAR(Q$9),MONTH(Q$9)+1,1),Milestones!$O$10:$O$209,1))</x:f>
      </x:c>
      <x:c r="R43" s="48" t="str">
        <x:f>IF(OR($B43="",COUNTIFS(Milestones!$C$10:$C$209,$B43,Milestones!$H$10:$H$209,"&gt;="&amp;R$9,Milestones!$H$10:$H$209,"&lt;"&amp;DATE(YEAR(R$9),MONTH(R$9)+1,1),Milestones!$O$10:$O$209,1)=0),"",COUNTIFS(Milestones!$C$10:$C$209,$B43,Milestones!$H$10:$H$209,"&gt;="&amp;R$9,Milestones!$H$10:$H$209,"&lt;"&amp;DATE(YEAR(R$9),MONTH(R$9)+1,1),Milestones!$O$10:$O$209,1))</x:f>
      </x:c>
      <x:c r="S43" s="48" t="str">
        <x:f>IF(OR($B43="",COUNTIFS(Milestones!$C$10:$C$209,$B43,Milestones!$H$10:$H$209,"&gt;="&amp;S$9,Milestones!$H$10:$H$209,"&lt;"&amp;DATE(YEAR(S$9),MONTH(S$9)+1,1),Milestones!$O$10:$O$209,1)=0),"",COUNTIFS(Milestones!$C$10:$C$209,$B43,Milestones!$H$10:$H$209,"&gt;="&amp;S$9,Milestones!$H$10:$H$209,"&lt;"&amp;DATE(YEAR(S$9),MONTH(S$9)+1,1),Milestones!$O$10:$O$209,1))</x:f>
      </x:c>
      <x:c r="T43" s="48" t="str">
        <x:f>IF(OR($B43="",COUNTIFS(Milestones!$C$10:$C$209,$B43,Milestones!$H$10:$H$209,"&gt;="&amp;T$9,Milestones!$H$10:$H$209,"&lt;"&amp;DATE(YEAR(T$9),MONTH(T$9)+1,1),Milestones!$O$10:$O$209,1)=0),"",COUNTIFS(Milestones!$C$10:$C$209,$B43,Milestones!$H$10:$H$209,"&gt;="&amp;T$9,Milestones!$H$10:$H$209,"&lt;"&amp;DATE(YEAR(T$9),MONTH(T$9)+1,1),Milestones!$O$10:$O$209,1))</x:f>
      </x:c>
      <x:c r="U43" s="3"/>
    </x:row>
    <x:row r="44" ht="34" customHeight="1">
      <x:c r="A44" s="3"/>
      <x:c r="B44" s="30" t="str">
        <x:f>IF(Projects!$B44="","",Projects!B44)</x:f>
      </x:c>
      <x:c r="C44" s="30" t="str">
        <x:f>IF(Projects!$B44="","",Projects!C44)</x:f>
      </x:c>
      <x:c r="D44" s="30" t="str">
        <x:f>IF(Projects!$B44="","",Projects!E44)</x:f>
      </x:c>
      <x:c r="E44" s="30" t="str">
        <x:f>IF(Projects!$B44="","",Projects!I44)</x:f>
      </x:c>
      <x:c r="F44" s="30" t="str">
        <x:f>IF(Projects!$B44="","",Projects!H44)</x:f>
      </x:c>
      <x:c r="G44" s="45" t="str">
        <x:f>IF(Projects!$B44="","",Projects!J44)</x:f>
      </x:c>
      <x:c r="H44" s="45" t="str">
        <x:f>IF(Projects!$B44="","",Projects!K44)</x:f>
      </x:c>
      <x:c r="I44" s="47" t="str">
        <x:f>IF(OR($B44="",COUNTIFS(Milestones!$C$10:$C$209,$B44,Milestones!$H$10:$H$209,"&gt;="&amp;I$9,Milestones!$H$10:$H$209,"&lt;"&amp;DATE(YEAR(I$9),MONTH(I$9)+1,1),Milestones!$O$10:$O$209,1)=0),"",COUNTIFS(Milestones!$C$10:$C$209,$B44,Milestones!$H$10:$H$209,"&gt;="&amp;I$9,Milestones!$H$10:$H$209,"&lt;"&amp;DATE(YEAR(I$9),MONTH(I$9)+1,1),Milestones!$O$10:$O$209,1))</x:f>
      </x:c>
      <x:c r="J44" s="47" t="str">
        <x:f>IF(OR($B44="",COUNTIFS(Milestones!$C$10:$C$209,$B44,Milestones!$H$10:$H$209,"&gt;="&amp;J$9,Milestones!$H$10:$H$209,"&lt;"&amp;DATE(YEAR(J$9),MONTH(J$9)+1,1),Milestones!$O$10:$O$209,1)=0),"",COUNTIFS(Milestones!$C$10:$C$209,$B44,Milestones!$H$10:$H$209,"&gt;="&amp;J$9,Milestones!$H$10:$H$209,"&lt;"&amp;DATE(YEAR(J$9),MONTH(J$9)+1,1),Milestones!$O$10:$O$209,1))</x:f>
      </x:c>
      <x:c r="K44" s="47" t="str">
        <x:f>IF(OR($B44="",COUNTIFS(Milestones!$C$10:$C$209,$B44,Milestones!$H$10:$H$209,"&gt;="&amp;K$9,Milestones!$H$10:$H$209,"&lt;"&amp;DATE(YEAR(K$9),MONTH(K$9)+1,1),Milestones!$O$10:$O$209,1)=0),"",COUNTIFS(Milestones!$C$10:$C$209,$B44,Milestones!$H$10:$H$209,"&gt;="&amp;K$9,Milestones!$H$10:$H$209,"&lt;"&amp;DATE(YEAR(K$9),MONTH(K$9)+1,1),Milestones!$O$10:$O$209,1))</x:f>
      </x:c>
      <x:c r="L44" s="47" t="str">
        <x:f>IF(OR($B44="",COUNTIFS(Milestones!$C$10:$C$209,$B44,Milestones!$H$10:$H$209,"&gt;="&amp;L$9,Milestones!$H$10:$H$209,"&lt;"&amp;DATE(YEAR(L$9),MONTH(L$9)+1,1),Milestones!$O$10:$O$209,1)=0),"",COUNTIFS(Milestones!$C$10:$C$209,$B44,Milestones!$H$10:$H$209,"&gt;="&amp;L$9,Milestones!$H$10:$H$209,"&lt;"&amp;DATE(YEAR(L$9),MONTH(L$9)+1,1),Milestones!$O$10:$O$209,1))</x:f>
      </x:c>
      <x:c r="M44" s="47" t="str">
        <x:f>IF(OR($B44="",COUNTIFS(Milestones!$C$10:$C$209,$B44,Milestones!$H$10:$H$209,"&gt;="&amp;M$9,Milestones!$H$10:$H$209,"&lt;"&amp;DATE(YEAR(M$9),MONTH(M$9)+1,1),Milestones!$O$10:$O$209,1)=0),"",COUNTIFS(Milestones!$C$10:$C$209,$B44,Milestones!$H$10:$H$209,"&gt;="&amp;M$9,Milestones!$H$10:$H$209,"&lt;"&amp;DATE(YEAR(M$9),MONTH(M$9)+1,1),Milestones!$O$10:$O$209,1))</x:f>
      </x:c>
      <x:c r="N44" s="47" t="str">
        <x:f>IF(OR($B44="",COUNTIFS(Milestones!$C$10:$C$209,$B44,Milestones!$H$10:$H$209,"&gt;="&amp;N$9,Milestones!$H$10:$H$209,"&lt;"&amp;DATE(YEAR(N$9),MONTH(N$9)+1,1),Milestones!$O$10:$O$209,1)=0),"",COUNTIFS(Milestones!$C$10:$C$209,$B44,Milestones!$H$10:$H$209,"&gt;="&amp;N$9,Milestones!$H$10:$H$209,"&lt;"&amp;DATE(YEAR(N$9),MONTH(N$9)+1,1),Milestones!$O$10:$O$209,1))</x:f>
      </x:c>
      <x:c r="O44" s="47" t="str">
        <x:f>IF(OR($B44="",COUNTIFS(Milestones!$C$10:$C$209,$B44,Milestones!$H$10:$H$209,"&gt;="&amp;O$9,Milestones!$H$10:$H$209,"&lt;"&amp;DATE(YEAR(O$9),MONTH(O$9)+1,1),Milestones!$O$10:$O$209,1)=0),"",COUNTIFS(Milestones!$C$10:$C$209,$B44,Milestones!$H$10:$H$209,"&gt;="&amp;O$9,Milestones!$H$10:$H$209,"&lt;"&amp;DATE(YEAR(O$9),MONTH(O$9)+1,1),Milestones!$O$10:$O$209,1))</x:f>
      </x:c>
      <x:c r="P44" s="47" t="str">
        <x:f>IF(OR($B44="",COUNTIFS(Milestones!$C$10:$C$209,$B44,Milestones!$H$10:$H$209,"&gt;="&amp;P$9,Milestones!$H$10:$H$209,"&lt;"&amp;DATE(YEAR(P$9),MONTH(P$9)+1,1),Milestones!$O$10:$O$209,1)=0),"",COUNTIFS(Milestones!$C$10:$C$209,$B44,Milestones!$H$10:$H$209,"&gt;="&amp;P$9,Milestones!$H$10:$H$209,"&lt;"&amp;DATE(YEAR(P$9),MONTH(P$9)+1,1),Milestones!$O$10:$O$209,1))</x:f>
      </x:c>
      <x:c r="Q44" s="47" t="str">
        <x:f>IF(OR($B44="",COUNTIFS(Milestones!$C$10:$C$209,$B44,Milestones!$H$10:$H$209,"&gt;="&amp;Q$9,Milestones!$H$10:$H$209,"&lt;"&amp;DATE(YEAR(Q$9),MONTH(Q$9)+1,1),Milestones!$O$10:$O$209,1)=0),"",COUNTIFS(Milestones!$C$10:$C$209,$B44,Milestones!$H$10:$H$209,"&gt;="&amp;Q$9,Milestones!$H$10:$H$209,"&lt;"&amp;DATE(YEAR(Q$9),MONTH(Q$9)+1,1),Milestones!$O$10:$O$209,1))</x:f>
      </x:c>
      <x:c r="R44" s="47" t="str">
        <x:f>IF(OR($B44="",COUNTIFS(Milestones!$C$10:$C$209,$B44,Milestones!$H$10:$H$209,"&gt;="&amp;R$9,Milestones!$H$10:$H$209,"&lt;"&amp;DATE(YEAR(R$9),MONTH(R$9)+1,1),Milestones!$O$10:$O$209,1)=0),"",COUNTIFS(Milestones!$C$10:$C$209,$B44,Milestones!$H$10:$H$209,"&gt;="&amp;R$9,Milestones!$H$10:$H$209,"&lt;"&amp;DATE(YEAR(R$9),MONTH(R$9)+1,1),Milestones!$O$10:$O$209,1))</x:f>
      </x:c>
      <x:c r="S44" s="47" t="str">
        <x:f>IF(OR($B44="",COUNTIFS(Milestones!$C$10:$C$209,$B44,Milestones!$H$10:$H$209,"&gt;="&amp;S$9,Milestones!$H$10:$H$209,"&lt;"&amp;DATE(YEAR(S$9),MONTH(S$9)+1,1),Milestones!$O$10:$O$209,1)=0),"",COUNTIFS(Milestones!$C$10:$C$209,$B44,Milestones!$H$10:$H$209,"&gt;="&amp;S$9,Milestones!$H$10:$H$209,"&lt;"&amp;DATE(YEAR(S$9),MONTH(S$9)+1,1),Milestones!$O$10:$O$209,1))</x:f>
      </x:c>
      <x:c r="T44" s="47" t="str">
        <x:f>IF(OR($B44="",COUNTIFS(Milestones!$C$10:$C$209,$B44,Milestones!$H$10:$H$209,"&gt;="&amp;T$9,Milestones!$H$10:$H$209,"&lt;"&amp;DATE(YEAR(T$9),MONTH(T$9)+1,1),Milestones!$O$10:$O$209,1)=0),"",COUNTIFS(Milestones!$C$10:$C$209,$B44,Milestones!$H$10:$H$209,"&gt;="&amp;T$9,Milestones!$H$10:$H$209,"&lt;"&amp;DATE(YEAR(T$9),MONTH(T$9)+1,1),Milestones!$O$10:$O$209,1))</x:f>
      </x:c>
      <x:c r="U44" s="3"/>
    </x:row>
    <x:row r="45" ht="34" customHeight="1">
      <x:c r="A45" s="3"/>
      <x:c r="B45" s="34" t="str">
        <x:f>IF(Projects!$B45="","",Projects!B45)</x:f>
      </x:c>
      <x:c r="C45" s="34" t="str">
        <x:f>IF(Projects!$B45="","",Projects!C45)</x:f>
      </x:c>
      <x:c r="D45" s="34" t="str">
        <x:f>IF(Projects!$B45="","",Projects!E45)</x:f>
      </x:c>
      <x:c r="E45" s="34" t="str">
        <x:f>IF(Projects!$B45="","",Projects!I45)</x:f>
      </x:c>
      <x:c r="F45" s="34" t="str">
        <x:f>IF(Projects!$B45="","",Projects!H45)</x:f>
      </x:c>
      <x:c r="G45" s="46" t="str">
        <x:f>IF(Projects!$B45="","",Projects!J45)</x:f>
      </x:c>
      <x:c r="H45" s="46" t="str">
        <x:f>IF(Projects!$B45="","",Projects!K45)</x:f>
      </x:c>
      <x:c r="I45" s="48" t="str">
        <x:f>IF(OR($B45="",COUNTIFS(Milestones!$C$10:$C$209,$B45,Milestones!$H$10:$H$209,"&gt;="&amp;I$9,Milestones!$H$10:$H$209,"&lt;"&amp;DATE(YEAR(I$9),MONTH(I$9)+1,1),Milestones!$O$10:$O$209,1)=0),"",COUNTIFS(Milestones!$C$10:$C$209,$B45,Milestones!$H$10:$H$209,"&gt;="&amp;I$9,Milestones!$H$10:$H$209,"&lt;"&amp;DATE(YEAR(I$9),MONTH(I$9)+1,1),Milestones!$O$10:$O$209,1))</x:f>
      </x:c>
      <x:c r="J45" s="48" t="str">
        <x:f>IF(OR($B45="",COUNTIFS(Milestones!$C$10:$C$209,$B45,Milestones!$H$10:$H$209,"&gt;="&amp;J$9,Milestones!$H$10:$H$209,"&lt;"&amp;DATE(YEAR(J$9),MONTH(J$9)+1,1),Milestones!$O$10:$O$209,1)=0),"",COUNTIFS(Milestones!$C$10:$C$209,$B45,Milestones!$H$10:$H$209,"&gt;="&amp;J$9,Milestones!$H$10:$H$209,"&lt;"&amp;DATE(YEAR(J$9),MONTH(J$9)+1,1),Milestones!$O$10:$O$209,1))</x:f>
      </x:c>
      <x:c r="K45" s="48" t="str">
        <x:f>IF(OR($B45="",COUNTIFS(Milestones!$C$10:$C$209,$B45,Milestones!$H$10:$H$209,"&gt;="&amp;K$9,Milestones!$H$10:$H$209,"&lt;"&amp;DATE(YEAR(K$9),MONTH(K$9)+1,1),Milestones!$O$10:$O$209,1)=0),"",COUNTIFS(Milestones!$C$10:$C$209,$B45,Milestones!$H$10:$H$209,"&gt;="&amp;K$9,Milestones!$H$10:$H$209,"&lt;"&amp;DATE(YEAR(K$9),MONTH(K$9)+1,1),Milestones!$O$10:$O$209,1))</x:f>
      </x:c>
      <x:c r="L45" s="48" t="str">
        <x:f>IF(OR($B45="",COUNTIFS(Milestones!$C$10:$C$209,$B45,Milestones!$H$10:$H$209,"&gt;="&amp;L$9,Milestones!$H$10:$H$209,"&lt;"&amp;DATE(YEAR(L$9),MONTH(L$9)+1,1),Milestones!$O$10:$O$209,1)=0),"",COUNTIFS(Milestones!$C$10:$C$209,$B45,Milestones!$H$10:$H$209,"&gt;="&amp;L$9,Milestones!$H$10:$H$209,"&lt;"&amp;DATE(YEAR(L$9),MONTH(L$9)+1,1),Milestones!$O$10:$O$209,1))</x:f>
      </x:c>
      <x:c r="M45" s="48" t="str">
        <x:f>IF(OR($B45="",COUNTIFS(Milestones!$C$10:$C$209,$B45,Milestones!$H$10:$H$209,"&gt;="&amp;M$9,Milestones!$H$10:$H$209,"&lt;"&amp;DATE(YEAR(M$9),MONTH(M$9)+1,1),Milestones!$O$10:$O$209,1)=0),"",COUNTIFS(Milestones!$C$10:$C$209,$B45,Milestones!$H$10:$H$209,"&gt;="&amp;M$9,Milestones!$H$10:$H$209,"&lt;"&amp;DATE(YEAR(M$9),MONTH(M$9)+1,1),Milestones!$O$10:$O$209,1))</x:f>
      </x:c>
      <x:c r="N45" s="48" t="str">
        <x:f>IF(OR($B45="",COUNTIFS(Milestones!$C$10:$C$209,$B45,Milestones!$H$10:$H$209,"&gt;="&amp;N$9,Milestones!$H$10:$H$209,"&lt;"&amp;DATE(YEAR(N$9),MONTH(N$9)+1,1),Milestones!$O$10:$O$209,1)=0),"",COUNTIFS(Milestones!$C$10:$C$209,$B45,Milestones!$H$10:$H$209,"&gt;="&amp;N$9,Milestones!$H$10:$H$209,"&lt;"&amp;DATE(YEAR(N$9),MONTH(N$9)+1,1),Milestones!$O$10:$O$209,1))</x:f>
      </x:c>
      <x:c r="O45" s="48" t="str">
        <x:f>IF(OR($B45="",COUNTIFS(Milestones!$C$10:$C$209,$B45,Milestones!$H$10:$H$209,"&gt;="&amp;O$9,Milestones!$H$10:$H$209,"&lt;"&amp;DATE(YEAR(O$9),MONTH(O$9)+1,1),Milestones!$O$10:$O$209,1)=0),"",COUNTIFS(Milestones!$C$10:$C$209,$B45,Milestones!$H$10:$H$209,"&gt;="&amp;O$9,Milestones!$H$10:$H$209,"&lt;"&amp;DATE(YEAR(O$9),MONTH(O$9)+1,1),Milestones!$O$10:$O$209,1))</x:f>
      </x:c>
      <x:c r="P45" s="48" t="str">
        <x:f>IF(OR($B45="",COUNTIFS(Milestones!$C$10:$C$209,$B45,Milestones!$H$10:$H$209,"&gt;="&amp;P$9,Milestones!$H$10:$H$209,"&lt;"&amp;DATE(YEAR(P$9),MONTH(P$9)+1,1),Milestones!$O$10:$O$209,1)=0),"",COUNTIFS(Milestones!$C$10:$C$209,$B45,Milestones!$H$10:$H$209,"&gt;="&amp;P$9,Milestones!$H$10:$H$209,"&lt;"&amp;DATE(YEAR(P$9),MONTH(P$9)+1,1),Milestones!$O$10:$O$209,1))</x:f>
      </x:c>
      <x:c r="Q45" s="48" t="str">
        <x:f>IF(OR($B45="",COUNTIFS(Milestones!$C$10:$C$209,$B45,Milestones!$H$10:$H$209,"&gt;="&amp;Q$9,Milestones!$H$10:$H$209,"&lt;"&amp;DATE(YEAR(Q$9),MONTH(Q$9)+1,1),Milestones!$O$10:$O$209,1)=0),"",COUNTIFS(Milestones!$C$10:$C$209,$B45,Milestones!$H$10:$H$209,"&gt;="&amp;Q$9,Milestones!$H$10:$H$209,"&lt;"&amp;DATE(YEAR(Q$9),MONTH(Q$9)+1,1),Milestones!$O$10:$O$209,1))</x:f>
      </x:c>
      <x:c r="R45" s="48" t="str">
        <x:f>IF(OR($B45="",COUNTIFS(Milestones!$C$10:$C$209,$B45,Milestones!$H$10:$H$209,"&gt;="&amp;R$9,Milestones!$H$10:$H$209,"&lt;"&amp;DATE(YEAR(R$9),MONTH(R$9)+1,1),Milestones!$O$10:$O$209,1)=0),"",COUNTIFS(Milestones!$C$10:$C$209,$B45,Milestones!$H$10:$H$209,"&gt;="&amp;R$9,Milestones!$H$10:$H$209,"&lt;"&amp;DATE(YEAR(R$9),MONTH(R$9)+1,1),Milestones!$O$10:$O$209,1))</x:f>
      </x:c>
      <x:c r="S45" s="48" t="str">
        <x:f>IF(OR($B45="",COUNTIFS(Milestones!$C$10:$C$209,$B45,Milestones!$H$10:$H$209,"&gt;="&amp;S$9,Milestones!$H$10:$H$209,"&lt;"&amp;DATE(YEAR(S$9),MONTH(S$9)+1,1),Milestones!$O$10:$O$209,1)=0),"",COUNTIFS(Milestones!$C$10:$C$209,$B45,Milestones!$H$10:$H$209,"&gt;="&amp;S$9,Milestones!$H$10:$H$209,"&lt;"&amp;DATE(YEAR(S$9),MONTH(S$9)+1,1),Milestones!$O$10:$O$209,1))</x:f>
      </x:c>
      <x:c r="T45" s="48" t="str">
        <x:f>IF(OR($B45="",COUNTIFS(Milestones!$C$10:$C$209,$B45,Milestones!$H$10:$H$209,"&gt;="&amp;T$9,Milestones!$H$10:$H$209,"&lt;"&amp;DATE(YEAR(T$9),MONTH(T$9)+1,1),Milestones!$O$10:$O$209,1)=0),"",COUNTIFS(Milestones!$C$10:$C$209,$B45,Milestones!$H$10:$H$209,"&gt;="&amp;T$9,Milestones!$H$10:$H$209,"&lt;"&amp;DATE(YEAR(T$9),MONTH(T$9)+1,1),Milestones!$O$10:$O$209,1))</x:f>
      </x:c>
      <x:c r="U45" s="3"/>
    </x:row>
    <x:row r="46" ht="34" customHeight="1">
      <x:c r="A46" s="3"/>
      <x:c r="B46" s="30" t="str">
        <x:f>IF(Projects!$B46="","",Projects!B46)</x:f>
      </x:c>
      <x:c r="C46" s="30" t="str">
        <x:f>IF(Projects!$B46="","",Projects!C46)</x:f>
      </x:c>
      <x:c r="D46" s="30" t="str">
        <x:f>IF(Projects!$B46="","",Projects!E46)</x:f>
      </x:c>
      <x:c r="E46" s="30" t="str">
        <x:f>IF(Projects!$B46="","",Projects!I46)</x:f>
      </x:c>
      <x:c r="F46" s="30" t="str">
        <x:f>IF(Projects!$B46="","",Projects!H46)</x:f>
      </x:c>
      <x:c r="G46" s="45" t="str">
        <x:f>IF(Projects!$B46="","",Projects!J46)</x:f>
      </x:c>
      <x:c r="H46" s="45" t="str">
        <x:f>IF(Projects!$B46="","",Projects!K46)</x:f>
      </x:c>
      <x:c r="I46" s="47" t="str">
        <x:f>IF(OR($B46="",COUNTIFS(Milestones!$C$10:$C$209,$B46,Milestones!$H$10:$H$209,"&gt;="&amp;I$9,Milestones!$H$10:$H$209,"&lt;"&amp;DATE(YEAR(I$9),MONTH(I$9)+1,1),Milestones!$O$10:$O$209,1)=0),"",COUNTIFS(Milestones!$C$10:$C$209,$B46,Milestones!$H$10:$H$209,"&gt;="&amp;I$9,Milestones!$H$10:$H$209,"&lt;"&amp;DATE(YEAR(I$9),MONTH(I$9)+1,1),Milestones!$O$10:$O$209,1))</x:f>
      </x:c>
      <x:c r="J46" s="47" t="str">
        <x:f>IF(OR($B46="",COUNTIFS(Milestones!$C$10:$C$209,$B46,Milestones!$H$10:$H$209,"&gt;="&amp;J$9,Milestones!$H$10:$H$209,"&lt;"&amp;DATE(YEAR(J$9),MONTH(J$9)+1,1),Milestones!$O$10:$O$209,1)=0),"",COUNTIFS(Milestones!$C$10:$C$209,$B46,Milestones!$H$10:$H$209,"&gt;="&amp;J$9,Milestones!$H$10:$H$209,"&lt;"&amp;DATE(YEAR(J$9),MONTH(J$9)+1,1),Milestones!$O$10:$O$209,1))</x:f>
      </x:c>
      <x:c r="K46" s="47" t="str">
        <x:f>IF(OR($B46="",COUNTIFS(Milestones!$C$10:$C$209,$B46,Milestones!$H$10:$H$209,"&gt;="&amp;K$9,Milestones!$H$10:$H$209,"&lt;"&amp;DATE(YEAR(K$9),MONTH(K$9)+1,1),Milestones!$O$10:$O$209,1)=0),"",COUNTIFS(Milestones!$C$10:$C$209,$B46,Milestones!$H$10:$H$209,"&gt;="&amp;K$9,Milestones!$H$10:$H$209,"&lt;"&amp;DATE(YEAR(K$9),MONTH(K$9)+1,1),Milestones!$O$10:$O$209,1))</x:f>
      </x:c>
      <x:c r="L46" s="47" t="str">
        <x:f>IF(OR($B46="",COUNTIFS(Milestones!$C$10:$C$209,$B46,Milestones!$H$10:$H$209,"&gt;="&amp;L$9,Milestones!$H$10:$H$209,"&lt;"&amp;DATE(YEAR(L$9),MONTH(L$9)+1,1),Milestones!$O$10:$O$209,1)=0),"",COUNTIFS(Milestones!$C$10:$C$209,$B46,Milestones!$H$10:$H$209,"&gt;="&amp;L$9,Milestones!$H$10:$H$209,"&lt;"&amp;DATE(YEAR(L$9),MONTH(L$9)+1,1),Milestones!$O$10:$O$209,1))</x:f>
      </x:c>
      <x:c r="M46" s="47" t="str">
        <x:f>IF(OR($B46="",COUNTIFS(Milestones!$C$10:$C$209,$B46,Milestones!$H$10:$H$209,"&gt;="&amp;M$9,Milestones!$H$10:$H$209,"&lt;"&amp;DATE(YEAR(M$9),MONTH(M$9)+1,1),Milestones!$O$10:$O$209,1)=0),"",COUNTIFS(Milestones!$C$10:$C$209,$B46,Milestones!$H$10:$H$209,"&gt;="&amp;M$9,Milestones!$H$10:$H$209,"&lt;"&amp;DATE(YEAR(M$9),MONTH(M$9)+1,1),Milestones!$O$10:$O$209,1))</x:f>
      </x:c>
      <x:c r="N46" s="47" t="str">
        <x:f>IF(OR($B46="",COUNTIFS(Milestones!$C$10:$C$209,$B46,Milestones!$H$10:$H$209,"&gt;="&amp;N$9,Milestones!$H$10:$H$209,"&lt;"&amp;DATE(YEAR(N$9),MONTH(N$9)+1,1),Milestones!$O$10:$O$209,1)=0),"",COUNTIFS(Milestones!$C$10:$C$209,$B46,Milestones!$H$10:$H$209,"&gt;="&amp;N$9,Milestones!$H$10:$H$209,"&lt;"&amp;DATE(YEAR(N$9),MONTH(N$9)+1,1),Milestones!$O$10:$O$209,1))</x:f>
      </x:c>
      <x:c r="O46" s="47" t="str">
        <x:f>IF(OR($B46="",COUNTIFS(Milestones!$C$10:$C$209,$B46,Milestones!$H$10:$H$209,"&gt;="&amp;O$9,Milestones!$H$10:$H$209,"&lt;"&amp;DATE(YEAR(O$9),MONTH(O$9)+1,1),Milestones!$O$10:$O$209,1)=0),"",COUNTIFS(Milestones!$C$10:$C$209,$B46,Milestones!$H$10:$H$209,"&gt;="&amp;O$9,Milestones!$H$10:$H$209,"&lt;"&amp;DATE(YEAR(O$9),MONTH(O$9)+1,1),Milestones!$O$10:$O$209,1))</x:f>
      </x:c>
      <x:c r="P46" s="47" t="str">
        <x:f>IF(OR($B46="",COUNTIFS(Milestones!$C$10:$C$209,$B46,Milestones!$H$10:$H$209,"&gt;="&amp;P$9,Milestones!$H$10:$H$209,"&lt;"&amp;DATE(YEAR(P$9),MONTH(P$9)+1,1),Milestones!$O$10:$O$209,1)=0),"",COUNTIFS(Milestones!$C$10:$C$209,$B46,Milestones!$H$10:$H$209,"&gt;="&amp;P$9,Milestones!$H$10:$H$209,"&lt;"&amp;DATE(YEAR(P$9),MONTH(P$9)+1,1),Milestones!$O$10:$O$209,1))</x:f>
      </x:c>
      <x:c r="Q46" s="47" t="str">
        <x:f>IF(OR($B46="",COUNTIFS(Milestones!$C$10:$C$209,$B46,Milestones!$H$10:$H$209,"&gt;="&amp;Q$9,Milestones!$H$10:$H$209,"&lt;"&amp;DATE(YEAR(Q$9),MONTH(Q$9)+1,1),Milestones!$O$10:$O$209,1)=0),"",COUNTIFS(Milestones!$C$10:$C$209,$B46,Milestones!$H$10:$H$209,"&gt;="&amp;Q$9,Milestones!$H$10:$H$209,"&lt;"&amp;DATE(YEAR(Q$9),MONTH(Q$9)+1,1),Milestones!$O$10:$O$209,1))</x:f>
      </x:c>
      <x:c r="R46" s="47" t="str">
        <x:f>IF(OR($B46="",COUNTIFS(Milestones!$C$10:$C$209,$B46,Milestones!$H$10:$H$209,"&gt;="&amp;R$9,Milestones!$H$10:$H$209,"&lt;"&amp;DATE(YEAR(R$9),MONTH(R$9)+1,1),Milestones!$O$10:$O$209,1)=0),"",COUNTIFS(Milestones!$C$10:$C$209,$B46,Milestones!$H$10:$H$209,"&gt;="&amp;R$9,Milestones!$H$10:$H$209,"&lt;"&amp;DATE(YEAR(R$9),MONTH(R$9)+1,1),Milestones!$O$10:$O$209,1))</x:f>
      </x:c>
      <x:c r="S46" s="47" t="str">
        <x:f>IF(OR($B46="",COUNTIFS(Milestones!$C$10:$C$209,$B46,Milestones!$H$10:$H$209,"&gt;="&amp;S$9,Milestones!$H$10:$H$209,"&lt;"&amp;DATE(YEAR(S$9),MONTH(S$9)+1,1),Milestones!$O$10:$O$209,1)=0),"",COUNTIFS(Milestones!$C$10:$C$209,$B46,Milestones!$H$10:$H$209,"&gt;="&amp;S$9,Milestones!$H$10:$H$209,"&lt;"&amp;DATE(YEAR(S$9),MONTH(S$9)+1,1),Milestones!$O$10:$O$209,1))</x:f>
      </x:c>
      <x:c r="T46" s="47" t="str">
        <x:f>IF(OR($B46="",COUNTIFS(Milestones!$C$10:$C$209,$B46,Milestones!$H$10:$H$209,"&gt;="&amp;T$9,Milestones!$H$10:$H$209,"&lt;"&amp;DATE(YEAR(T$9),MONTH(T$9)+1,1),Milestones!$O$10:$O$209,1)=0),"",COUNTIFS(Milestones!$C$10:$C$209,$B46,Milestones!$H$10:$H$209,"&gt;="&amp;T$9,Milestones!$H$10:$H$209,"&lt;"&amp;DATE(YEAR(T$9),MONTH(T$9)+1,1),Milestones!$O$10:$O$209,1))</x:f>
      </x:c>
      <x:c r="U46" s="3"/>
    </x:row>
    <x:row r="47" ht="34" customHeight="1">
      <x:c r="A47" s="3"/>
      <x:c r="B47" s="34" t="str">
        <x:f>IF(Projects!$B47="","",Projects!B47)</x:f>
      </x:c>
      <x:c r="C47" s="34" t="str">
        <x:f>IF(Projects!$B47="","",Projects!C47)</x:f>
      </x:c>
      <x:c r="D47" s="34" t="str">
        <x:f>IF(Projects!$B47="","",Projects!E47)</x:f>
      </x:c>
      <x:c r="E47" s="34" t="str">
        <x:f>IF(Projects!$B47="","",Projects!I47)</x:f>
      </x:c>
      <x:c r="F47" s="34" t="str">
        <x:f>IF(Projects!$B47="","",Projects!H47)</x:f>
      </x:c>
      <x:c r="G47" s="46" t="str">
        <x:f>IF(Projects!$B47="","",Projects!J47)</x:f>
      </x:c>
      <x:c r="H47" s="46" t="str">
        <x:f>IF(Projects!$B47="","",Projects!K47)</x:f>
      </x:c>
      <x:c r="I47" s="48" t="str">
        <x:f>IF(OR($B47="",COUNTIFS(Milestones!$C$10:$C$209,$B47,Milestones!$H$10:$H$209,"&gt;="&amp;I$9,Milestones!$H$10:$H$209,"&lt;"&amp;DATE(YEAR(I$9),MONTH(I$9)+1,1),Milestones!$O$10:$O$209,1)=0),"",COUNTIFS(Milestones!$C$10:$C$209,$B47,Milestones!$H$10:$H$209,"&gt;="&amp;I$9,Milestones!$H$10:$H$209,"&lt;"&amp;DATE(YEAR(I$9),MONTH(I$9)+1,1),Milestones!$O$10:$O$209,1))</x:f>
      </x:c>
      <x:c r="J47" s="48" t="str">
        <x:f>IF(OR($B47="",COUNTIFS(Milestones!$C$10:$C$209,$B47,Milestones!$H$10:$H$209,"&gt;="&amp;J$9,Milestones!$H$10:$H$209,"&lt;"&amp;DATE(YEAR(J$9),MONTH(J$9)+1,1),Milestones!$O$10:$O$209,1)=0),"",COUNTIFS(Milestones!$C$10:$C$209,$B47,Milestones!$H$10:$H$209,"&gt;="&amp;J$9,Milestones!$H$10:$H$209,"&lt;"&amp;DATE(YEAR(J$9),MONTH(J$9)+1,1),Milestones!$O$10:$O$209,1))</x:f>
      </x:c>
      <x:c r="K47" s="48" t="str">
        <x:f>IF(OR($B47="",COUNTIFS(Milestones!$C$10:$C$209,$B47,Milestones!$H$10:$H$209,"&gt;="&amp;K$9,Milestones!$H$10:$H$209,"&lt;"&amp;DATE(YEAR(K$9),MONTH(K$9)+1,1),Milestones!$O$10:$O$209,1)=0),"",COUNTIFS(Milestones!$C$10:$C$209,$B47,Milestones!$H$10:$H$209,"&gt;="&amp;K$9,Milestones!$H$10:$H$209,"&lt;"&amp;DATE(YEAR(K$9),MONTH(K$9)+1,1),Milestones!$O$10:$O$209,1))</x:f>
      </x:c>
      <x:c r="L47" s="48" t="str">
        <x:f>IF(OR($B47="",COUNTIFS(Milestones!$C$10:$C$209,$B47,Milestones!$H$10:$H$209,"&gt;="&amp;L$9,Milestones!$H$10:$H$209,"&lt;"&amp;DATE(YEAR(L$9),MONTH(L$9)+1,1),Milestones!$O$10:$O$209,1)=0),"",COUNTIFS(Milestones!$C$10:$C$209,$B47,Milestones!$H$10:$H$209,"&gt;="&amp;L$9,Milestones!$H$10:$H$209,"&lt;"&amp;DATE(YEAR(L$9),MONTH(L$9)+1,1),Milestones!$O$10:$O$209,1))</x:f>
      </x:c>
      <x:c r="M47" s="48" t="str">
        <x:f>IF(OR($B47="",COUNTIFS(Milestones!$C$10:$C$209,$B47,Milestones!$H$10:$H$209,"&gt;="&amp;M$9,Milestones!$H$10:$H$209,"&lt;"&amp;DATE(YEAR(M$9),MONTH(M$9)+1,1),Milestones!$O$10:$O$209,1)=0),"",COUNTIFS(Milestones!$C$10:$C$209,$B47,Milestones!$H$10:$H$209,"&gt;="&amp;M$9,Milestones!$H$10:$H$209,"&lt;"&amp;DATE(YEAR(M$9),MONTH(M$9)+1,1),Milestones!$O$10:$O$209,1))</x:f>
      </x:c>
      <x:c r="N47" s="48" t="str">
        <x:f>IF(OR($B47="",COUNTIFS(Milestones!$C$10:$C$209,$B47,Milestones!$H$10:$H$209,"&gt;="&amp;N$9,Milestones!$H$10:$H$209,"&lt;"&amp;DATE(YEAR(N$9),MONTH(N$9)+1,1),Milestones!$O$10:$O$209,1)=0),"",COUNTIFS(Milestones!$C$10:$C$209,$B47,Milestones!$H$10:$H$209,"&gt;="&amp;N$9,Milestones!$H$10:$H$209,"&lt;"&amp;DATE(YEAR(N$9),MONTH(N$9)+1,1),Milestones!$O$10:$O$209,1))</x:f>
      </x:c>
      <x:c r="O47" s="48" t="str">
        <x:f>IF(OR($B47="",COUNTIFS(Milestones!$C$10:$C$209,$B47,Milestones!$H$10:$H$209,"&gt;="&amp;O$9,Milestones!$H$10:$H$209,"&lt;"&amp;DATE(YEAR(O$9),MONTH(O$9)+1,1),Milestones!$O$10:$O$209,1)=0),"",COUNTIFS(Milestones!$C$10:$C$209,$B47,Milestones!$H$10:$H$209,"&gt;="&amp;O$9,Milestones!$H$10:$H$209,"&lt;"&amp;DATE(YEAR(O$9),MONTH(O$9)+1,1),Milestones!$O$10:$O$209,1))</x:f>
      </x:c>
      <x:c r="P47" s="48" t="str">
        <x:f>IF(OR($B47="",COUNTIFS(Milestones!$C$10:$C$209,$B47,Milestones!$H$10:$H$209,"&gt;="&amp;P$9,Milestones!$H$10:$H$209,"&lt;"&amp;DATE(YEAR(P$9),MONTH(P$9)+1,1),Milestones!$O$10:$O$209,1)=0),"",COUNTIFS(Milestones!$C$10:$C$209,$B47,Milestones!$H$10:$H$209,"&gt;="&amp;P$9,Milestones!$H$10:$H$209,"&lt;"&amp;DATE(YEAR(P$9),MONTH(P$9)+1,1),Milestones!$O$10:$O$209,1))</x:f>
      </x:c>
      <x:c r="Q47" s="48" t="str">
        <x:f>IF(OR($B47="",COUNTIFS(Milestones!$C$10:$C$209,$B47,Milestones!$H$10:$H$209,"&gt;="&amp;Q$9,Milestones!$H$10:$H$209,"&lt;"&amp;DATE(YEAR(Q$9),MONTH(Q$9)+1,1),Milestones!$O$10:$O$209,1)=0),"",COUNTIFS(Milestones!$C$10:$C$209,$B47,Milestones!$H$10:$H$209,"&gt;="&amp;Q$9,Milestones!$H$10:$H$209,"&lt;"&amp;DATE(YEAR(Q$9),MONTH(Q$9)+1,1),Milestones!$O$10:$O$209,1))</x:f>
      </x:c>
      <x:c r="R47" s="48" t="str">
        <x:f>IF(OR($B47="",COUNTIFS(Milestones!$C$10:$C$209,$B47,Milestones!$H$10:$H$209,"&gt;="&amp;R$9,Milestones!$H$10:$H$209,"&lt;"&amp;DATE(YEAR(R$9),MONTH(R$9)+1,1),Milestones!$O$10:$O$209,1)=0),"",COUNTIFS(Milestones!$C$10:$C$209,$B47,Milestones!$H$10:$H$209,"&gt;="&amp;R$9,Milestones!$H$10:$H$209,"&lt;"&amp;DATE(YEAR(R$9),MONTH(R$9)+1,1),Milestones!$O$10:$O$209,1))</x:f>
      </x:c>
      <x:c r="S47" s="48" t="str">
        <x:f>IF(OR($B47="",COUNTIFS(Milestones!$C$10:$C$209,$B47,Milestones!$H$10:$H$209,"&gt;="&amp;S$9,Milestones!$H$10:$H$209,"&lt;"&amp;DATE(YEAR(S$9),MONTH(S$9)+1,1),Milestones!$O$10:$O$209,1)=0),"",COUNTIFS(Milestones!$C$10:$C$209,$B47,Milestones!$H$10:$H$209,"&gt;="&amp;S$9,Milestones!$H$10:$H$209,"&lt;"&amp;DATE(YEAR(S$9),MONTH(S$9)+1,1),Milestones!$O$10:$O$209,1))</x:f>
      </x:c>
      <x:c r="T47" s="48" t="str">
        <x:f>IF(OR($B47="",COUNTIFS(Milestones!$C$10:$C$209,$B47,Milestones!$H$10:$H$209,"&gt;="&amp;T$9,Milestones!$H$10:$H$209,"&lt;"&amp;DATE(YEAR(T$9),MONTH(T$9)+1,1),Milestones!$O$10:$O$209,1)=0),"",COUNTIFS(Milestones!$C$10:$C$209,$B47,Milestones!$H$10:$H$209,"&gt;="&amp;T$9,Milestones!$H$10:$H$209,"&lt;"&amp;DATE(YEAR(T$9),MONTH(T$9)+1,1),Milestones!$O$10:$O$209,1))</x:f>
      </x:c>
      <x:c r="U47" s="3"/>
    </x:row>
    <x:row r="48" ht="34" customHeight="1">
      <x:c r="A48" s="3"/>
      <x:c r="B48" s="30" t="str">
        <x:f>IF(Projects!$B48="","",Projects!B48)</x:f>
      </x:c>
      <x:c r="C48" s="30" t="str">
        <x:f>IF(Projects!$B48="","",Projects!C48)</x:f>
      </x:c>
      <x:c r="D48" s="30" t="str">
        <x:f>IF(Projects!$B48="","",Projects!E48)</x:f>
      </x:c>
      <x:c r="E48" s="30" t="str">
        <x:f>IF(Projects!$B48="","",Projects!I48)</x:f>
      </x:c>
      <x:c r="F48" s="30" t="str">
        <x:f>IF(Projects!$B48="","",Projects!H48)</x:f>
      </x:c>
      <x:c r="G48" s="45" t="str">
        <x:f>IF(Projects!$B48="","",Projects!J48)</x:f>
      </x:c>
      <x:c r="H48" s="45" t="str">
        <x:f>IF(Projects!$B48="","",Projects!K48)</x:f>
      </x:c>
      <x:c r="I48" s="47" t="str">
        <x:f>IF(OR($B48="",COUNTIFS(Milestones!$C$10:$C$209,$B48,Milestones!$H$10:$H$209,"&gt;="&amp;I$9,Milestones!$H$10:$H$209,"&lt;"&amp;DATE(YEAR(I$9),MONTH(I$9)+1,1),Milestones!$O$10:$O$209,1)=0),"",COUNTIFS(Milestones!$C$10:$C$209,$B48,Milestones!$H$10:$H$209,"&gt;="&amp;I$9,Milestones!$H$10:$H$209,"&lt;"&amp;DATE(YEAR(I$9),MONTH(I$9)+1,1),Milestones!$O$10:$O$209,1))</x:f>
      </x:c>
      <x:c r="J48" s="47" t="str">
        <x:f>IF(OR($B48="",COUNTIFS(Milestones!$C$10:$C$209,$B48,Milestones!$H$10:$H$209,"&gt;="&amp;J$9,Milestones!$H$10:$H$209,"&lt;"&amp;DATE(YEAR(J$9),MONTH(J$9)+1,1),Milestones!$O$10:$O$209,1)=0),"",COUNTIFS(Milestones!$C$10:$C$209,$B48,Milestones!$H$10:$H$209,"&gt;="&amp;J$9,Milestones!$H$10:$H$209,"&lt;"&amp;DATE(YEAR(J$9),MONTH(J$9)+1,1),Milestones!$O$10:$O$209,1))</x:f>
      </x:c>
      <x:c r="K48" s="47" t="str">
        <x:f>IF(OR($B48="",COUNTIFS(Milestones!$C$10:$C$209,$B48,Milestones!$H$10:$H$209,"&gt;="&amp;K$9,Milestones!$H$10:$H$209,"&lt;"&amp;DATE(YEAR(K$9),MONTH(K$9)+1,1),Milestones!$O$10:$O$209,1)=0),"",COUNTIFS(Milestones!$C$10:$C$209,$B48,Milestones!$H$10:$H$209,"&gt;="&amp;K$9,Milestones!$H$10:$H$209,"&lt;"&amp;DATE(YEAR(K$9),MONTH(K$9)+1,1),Milestones!$O$10:$O$209,1))</x:f>
      </x:c>
      <x:c r="L48" s="47" t="str">
        <x:f>IF(OR($B48="",COUNTIFS(Milestones!$C$10:$C$209,$B48,Milestones!$H$10:$H$209,"&gt;="&amp;L$9,Milestones!$H$10:$H$209,"&lt;"&amp;DATE(YEAR(L$9),MONTH(L$9)+1,1),Milestones!$O$10:$O$209,1)=0),"",COUNTIFS(Milestones!$C$10:$C$209,$B48,Milestones!$H$10:$H$209,"&gt;="&amp;L$9,Milestones!$H$10:$H$209,"&lt;"&amp;DATE(YEAR(L$9),MONTH(L$9)+1,1),Milestones!$O$10:$O$209,1))</x:f>
      </x:c>
      <x:c r="M48" s="47" t="str">
        <x:f>IF(OR($B48="",COUNTIFS(Milestones!$C$10:$C$209,$B48,Milestones!$H$10:$H$209,"&gt;="&amp;M$9,Milestones!$H$10:$H$209,"&lt;"&amp;DATE(YEAR(M$9),MONTH(M$9)+1,1),Milestones!$O$10:$O$209,1)=0),"",COUNTIFS(Milestones!$C$10:$C$209,$B48,Milestones!$H$10:$H$209,"&gt;="&amp;M$9,Milestones!$H$10:$H$209,"&lt;"&amp;DATE(YEAR(M$9),MONTH(M$9)+1,1),Milestones!$O$10:$O$209,1))</x:f>
      </x:c>
      <x:c r="N48" s="47" t="str">
        <x:f>IF(OR($B48="",COUNTIFS(Milestones!$C$10:$C$209,$B48,Milestones!$H$10:$H$209,"&gt;="&amp;N$9,Milestones!$H$10:$H$209,"&lt;"&amp;DATE(YEAR(N$9),MONTH(N$9)+1,1),Milestones!$O$10:$O$209,1)=0),"",COUNTIFS(Milestones!$C$10:$C$209,$B48,Milestones!$H$10:$H$209,"&gt;="&amp;N$9,Milestones!$H$10:$H$209,"&lt;"&amp;DATE(YEAR(N$9),MONTH(N$9)+1,1),Milestones!$O$10:$O$209,1))</x:f>
      </x:c>
      <x:c r="O48" s="47" t="str">
        <x:f>IF(OR($B48="",COUNTIFS(Milestones!$C$10:$C$209,$B48,Milestones!$H$10:$H$209,"&gt;="&amp;O$9,Milestones!$H$10:$H$209,"&lt;"&amp;DATE(YEAR(O$9),MONTH(O$9)+1,1),Milestones!$O$10:$O$209,1)=0),"",COUNTIFS(Milestones!$C$10:$C$209,$B48,Milestones!$H$10:$H$209,"&gt;="&amp;O$9,Milestones!$H$10:$H$209,"&lt;"&amp;DATE(YEAR(O$9),MONTH(O$9)+1,1),Milestones!$O$10:$O$209,1))</x:f>
      </x:c>
      <x:c r="P48" s="47" t="str">
        <x:f>IF(OR($B48="",COUNTIFS(Milestones!$C$10:$C$209,$B48,Milestones!$H$10:$H$209,"&gt;="&amp;P$9,Milestones!$H$10:$H$209,"&lt;"&amp;DATE(YEAR(P$9),MONTH(P$9)+1,1),Milestones!$O$10:$O$209,1)=0),"",COUNTIFS(Milestones!$C$10:$C$209,$B48,Milestones!$H$10:$H$209,"&gt;="&amp;P$9,Milestones!$H$10:$H$209,"&lt;"&amp;DATE(YEAR(P$9),MONTH(P$9)+1,1),Milestones!$O$10:$O$209,1))</x:f>
      </x:c>
      <x:c r="Q48" s="47" t="str">
        <x:f>IF(OR($B48="",COUNTIFS(Milestones!$C$10:$C$209,$B48,Milestones!$H$10:$H$209,"&gt;="&amp;Q$9,Milestones!$H$10:$H$209,"&lt;"&amp;DATE(YEAR(Q$9),MONTH(Q$9)+1,1),Milestones!$O$10:$O$209,1)=0),"",COUNTIFS(Milestones!$C$10:$C$209,$B48,Milestones!$H$10:$H$209,"&gt;="&amp;Q$9,Milestones!$H$10:$H$209,"&lt;"&amp;DATE(YEAR(Q$9),MONTH(Q$9)+1,1),Milestones!$O$10:$O$209,1))</x:f>
      </x:c>
      <x:c r="R48" s="47" t="str">
        <x:f>IF(OR($B48="",COUNTIFS(Milestones!$C$10:$C$209,$B48,Milestones!$H$10:$H$209,"&gt;="&amp;R$9,Milestones!$H$10:$H$209,"&lt;"&amp;DATE(YEAR(R$9),MONTH(R$9)+1,1),Milestones!$O$10:$O$209,1)=0),"",COUNTIFS(Milestones!$C$10:$C$209,$B48,Milestones!$H$10:$H$209,"&gt;="&amp;R$9,Milestones!$H$10:$H$209,"&lt;"&amp;DATE(YEAR(R$9),MONTH(R$9)+1,1),Milestones!$O$10:$O$209,1))</x:f>
      </x:c>
      <x:c r="S48" s="47" t="str">
        <x:f>IF(OR($B48="",COUNTIFS(Milestones!$C$10:$C$209,$B48,Milestones!$H$10:$H$209,"&gt;="&amp;S$9,Milestones!$H$10:$H$209,"&lt;"&amp;DATE(YEAR(S$9),MONTH(S$9)+1,1),Milestones!$O$10:$O$209,1)=0),"",COUNTIFS(Milestones!$C$10:$C$209,$B48,Milestones!$H$10:$H$209,"&gt;="&amp;S$9,Milestones!$H$10:$H$209,"&lt;"&amp;DATE(YEAR(S$9),MONTH(S$9)+1,1),Milestones!$O$10:$O$209,1))</x:f>
      </x:c>
      <x:c r="T48" s="47" t="str">
        <x:f>IF(OR($B48="",COUNTIFS(Milestones!$C$10:$C$209,$B48,Milestones!$H$10:$H$209,"&gt;="&amp;T$9,Milestones!$H$10:$H$209,"&lt;"&amp;DATE(YEAR(T$9),MONTH(T$9)+1,1),Milestones!$O$10:$O$209,1)=0),"",COUNTIFS(Milestones!$C$10:$C$209,$B48,Milestones!$H$10:$H$209,"&gt;="&amp;T$9,Milestones!$H$10:$H$209,"&lt;"&amp;DATE(YEAR(T$9),MONTH(T$9)+1,1),Milestones!$O$10:$O$209,1))</x:f>
      </x:c>
      <x:c r="U48" s="3"/>
    </x:row>
    <x:row r="49" ht="34" customHeight="1">
      <x:c r="A49" s="3"/>
      <x:c r="B49" s="34" t="str">
        <x:f>IF(Projects!$B49="","",Projects!B49)</x:f>
      </x:c>
      <x:c r="C49" s="34" t="str">
        <x:f>IF(Projects!$B49="","",Projects!C49)</x:f>
      </x:c>
      <x:c r="D49" s="34" t="str">
        <x:f>IF(Projects!$B49="","",Projects!E49)</x:f>
      </x:c>
      <x:c r="E49" s="34" t="str">
        <x:f>IF(Projects!$B49="","",Projects!I49)</x:f>
      </x:c>
      <x:c r="F49" s="34" t="str">
        <x:f>IF(Projects!$B49="","",Projects!H49)</x:f>
      </x:c>
      <x:c r="G49" s="46" t="str">
        <x:f>IF(Projects!$B49="","",Projects!J49)</x:f>
      </x:c>
      <x:c r="H49" s="46" t="str">
        <x:f>IF(Projects!$B49="","",Projects!K49)</x:f>
      </x:c>
      <x:c r="I49" s="48" t="str">
        <x:f>IF(OR($B49="",COUNTIFS(Milestones!$C$10:$C$209,$B49,Milestones!$H$10:$H$209,"&gt;="&amp;I$9,Milestones!$H$10:$H$209,"&lt;"&amp;DATE(YEAR(I$9),MONTH(I$9)+1,1),Milestones!$O$10:$O$209,1)=0),"",COUNTIFS(Milestones!$C$10:$C$209,$B49,Milestones!$H$10:$H$209,"&gt;="&amp;I$9,Milestones!$H$10:$H$209,"&lt;"&amp;DATE(YEAR(I$9),MONTH(I$9)+1,1),Milestones!$O$10:$O$209,1))</x:f>
      </x:c>
      <x:c r="J49" s="48" t="str">
        <x:f>IF(OR($B49="",COUNTIFS(Milestones!$C$10:$C$209,$B49,Milestones!$H$10:$H$209,"&gt;="&amp;J$9,Milestones!$H$10:$H$209,"&lt;"&amp;DATE(YEAR(J$9),MONTH(J$9)+1,1),Milestones!$O$10:$O$209,1)=0),"",COUNTIFS(Milestones!$C$10:$C$209,$B49,Milestones!$H$10:$H$209,"&gt;="&amp;J$9,Milestones!$H$10:$H$209,"&lt;"&amp;DATE(YEAR(J$9),MONTH(J$9)+1,1),Milestones!$O$10:$O$209,1))</x:f>
      </x:c>
      <x:c r="K49" s="48" t="str">
        <x:f>IF(OR($B49="",COUNTIFS(Milestones!$C$10:$C$209,$B49,Milestones!$H$10:$H$209,"&gt;="&amp;K$9,Milestones!$H$10:$H$209,"&lt;"&amp;DATE(YEAR(K$9),MONTH(K$9)+1,1),Milestones!$O$10:$O$209,1)=0),"",COUNTIFS(Milestones!$C$10:$C$209,$B49,Milestones!$H$10:$H$209,"&gt;="&amp;K$9,Milestones!$H$10:$H$209,"&lt;"&amp;DATE(YEAR(K$9),MONTH(K$9)+1,1),Milestones!$O$10:$O$209,1))</x:f>
      </x:c>
      <x:c r="L49" s="48" t="str">
        <x:f>IF(OR($B49="",COUNTIFS(Milestones!$C$10:$C$209,$B49,Milestones!$H$10:$H$209,"&gt;="&amp;L$9,Milestones!$H$10:$H$209,"&lt;"&amp;DATE(YEAR(L$9),MONTH(L$9)+1,1),Milestones!$O$10:$O$209,1)=0),"",COUNTIFS(Milestones!$C$10:$C$209,$B49,Milestones!$H$10:$H$209,"&gt;="&amp;L$9,Milestones!$H$10:$H$209,"&lt;"&amp;DATE(YEAR(L$9),MONTH(L$9)+1,1),Milestones!$O$10:$O$209,1))</x:f>
      </x:c>
      <x:c r="M49" s="48" t="str">
        <x:f>IF(OR($B49="",COUNTIFS(Milestones!$C$10:$C$209,$B49,Milestones!$H$10:$H$209,"&gt;="&amp;M$9,Milestones!$H$10:$H$209,"&lt;"&amp;DATE(YEAR(M$9),MONTH(M$9)+1,1),Milestones!$O$10:$O$209,1)=0),"",COUNTIFS(Milestones!$C$10:$C$209,$B49,Milestones!$H$10:$H$209,"&gt;="&amp;M$9,Milestones!$H$10:$H$209,"&lt;"&amp;DATE(YEAR(M$9),MONTH(M$9)+1,1),Milestones!$O$10:$O$209,1))</x:f>
      </x:c>
      <x:c r="N49" s="48" t="str">
        <x:f>IF(OR($B49="",COUNTIFS(Milestones!$C$10:$C$209,$B49,Milestones!$H$10:$H$209,"&gt;="&amp;N$9,Milestones!$H$10:$H$209,"&lt;"&amp;DATE(YEAR(N$9),MONTH(N$9)+1,1),Milestones!$O$10:$O$209,1)=0),"",COUNTIFS(Milestones!$C$10:$C$209,$B49,Milestones!$H$10:$H$209,"&gt;="&amp;N$9,Milestones!$H$10:$H$209,"&lt;"&amp;DATE(YEAR(N$9),MONTH(N$9)+1,1),Milestones!$O$10:$O$209,1))</x:f>
      </x:c>
      <x:c r="O49" s="48" t="str">
        <x:f>IF(OR($B49="",COUNTIFS(Milestones!$C$10:$C$209,$B49,Milestones!$H$10:$H$209,"&gt;="&amp;O$9,Milestones!$H$10:$H$209,"&lt;"&amp;DATE(YEAR(O$9),MONTH(O$9)+1,1),Milestones!$O$10:$O$209,1)=0),"",COUNTIFS(Milestones!$C$10:$C$209,$B49,Milestones!$H$10:$H$209,"&gt;="&amp;O$9,Milestones!$H$10:$H$209,"&lt;"&amp;DATE(YEAR(O$9),MONTH(O$9)+1,1),Milestones!$O$10:$O$209,1))</x:f>
      </x:c>
      <x:c r="P49" s="48" t="str">
        <x:f>IF(OR($B49="",COUNTIFS(Milestones!$C$10:$C$209,$B49,Milestones!$H$10:$H$209,"&gt;="&amp;P$9,Milestones!$H$10:$H$209,"&lt;"&amp;DATE(YEAR(P$9),MONTH(P$9)+1,1),Milestones!$O$10:$O$209,1)=0),"",COUNTIFS(Milestones!$C$10:$C$209,$B49,Milestones!$H$10:$H$209,"&gt;="&amp;P$9,Milestones!$H$10:$H$209,"&lt;"&amp;DATE(YEAR(P$9),MONTH(P$9)+1,1),Milestones!$O$10:$O$209,1))</x:f>
      </x:c>
      <x:c r="Q49" s="48" t="str">
        <x:f>IF(OR($B49="",COUNTIFS(Milestones!$C$10:$C$209,$B49,Milestones!$H$10:$H$209,"&gt;="&amp;Q$9,Milestones!$H$10:$H$209,"&lt;"&amp;DATE(YEAR(Q$9),MONTH(Q$9)+1,1),Milestones!$O$10:$O$209,1)=0),"",COUNTIFS(Milestones!$C$10:$C$209,$B49,Milestones!$H$10:$H$209,"&gt;="&amp;Q$9,Milestones!$H$10:$H$209,"&lt;"&amp;DATE(YEAR(Q$9),MONTH(Q$9)+1,1),Milestones!$O$10:$O$209,1))</x:f>
      </x:c>
      <x:c r="R49" s="48" t="str">
        <x:f>IF(OR($B49="",COUNTIFS(Milestones!$C$10:$C$209,$B49,Milestones!$H$10:$H$209,"&gt;="&amp;R$9,Milestones!$H$10:$H$209,"&lt;"&amp;DATE(YEAR(R$9),MONTH(R$9)+1,1),Milestones!$O$10:$O$209,1)=0),"",COUNTIFS(Milestones!$C$10:$C$209,$B49,Milestones!$H$10:$H$209,"&gt;="&amp;R$9,Milestones!$H$10:$H$209,"&lt;"&amp;DATE(YEAR(R$9),MONTH(R$9)+1,1),Milestones!$O$10:$O$209,1))</x:f>
      </x:c>
      <x:c r="S49" s="48" t="str">
        <x:f>IF(OR($B49="",COUNTIFS(Milestones!$C$10:$C$209,$B49,Milestones!$H$10:$H$209,"&gt;="&amp;S$9,Milestones!$H$10:$H$209,"&lt;"&amp;DATE(YEAR(S$9),MONTH(S$9)+1,1),Milestones!$O$10:$O$209,1)=0),"",COUNTIFS(Milestones!$C$10:$C$209,$B49,Milestones!$H$10:$H$209,"&gt;="&amp;S$9,Milestones!$H$10:$H$209,"&lt;"&amp;DATE(YEAR(S$9),MONTH(S$9)+1,1),Milestones!$O$10:$O$209,1))</x:f>
      </x:c>
      <x:c r="T49" s="48" t="str">
        <x:f>IF(OR($B49="",COUNTIFS(Milestones!$C$10:$C$209,$B49,Milestones!$H$10:$H$209,"&gt;="&amp;T$9,Milestones!$H$10:$H$209,"&lt;"&amp;DATE(YEAR(T$9),MONTH(T$9)+1,1),Milestones!$O$10:$O$209,1)=0),"",COUNTIFS(Milestones!$C$10:$C$209,$B49,Milestones!$H$10:$H$209,"&gt;="&amp;T$9,Milestones!$H$10:$H$209,"&lt;"&amp;DATE(YEAR(T$9),MONTH(T$9)+1,1),Milestones!$O$10:$O$209,1))</x:f>
      </x:c>
      <x:c r="U49" s="3"/>
    </x:row>
    <x:row r="50" ht="34" customHeight="1">
      <x:c r="A50" s="3"/>
      <x:c r="B50" s="30" t="str">
        <x:f>IF(Projects!$B50="","",Projects!B50)</x:f>
      </x:c>
      <x:c r="C50" s="30" t="str">
        <x:f>IF(Projects!$B50="","",Projects!C50)</x:f>
      </x:c>
      <x:c r="D50" s="30" t="str">
        <x:f>IF(Projects!$B50="","",Projects!E50)</x:f>
      </x:c>
      <x:c r="E50" s="30" t="str">
        <x:f>IF(Projects!$B50="","",Projects!I50)</x:f>
      </x:c>
      <x:c r="F50" s="30" t="str">
        <x:f>IF(Projects!$B50="","",Projects!H50)</x:f>
      </x:c>
      <x:c r="G50" s="45" t="str">
        <x:f>IF(Projects!$B50="","",Projects!J50)</x:f>
      </x:c>
      <x:c r="H50" s="45" t="str">
        <x:f>IF(Projects!$B50="","",Projects!K50)</x:f>
      </x:c>
      <x:c r="I50" s="47" t="str">
        <x:f>IF(OR($B50="",COUNTIFS(Milestones!$C$10:$C$209,$B50,Milestones!$H$10:$H$209,"&gt;="&amp;I$9,Milestones!$H$10:$H$209,"&lt;"&amp;DATE(YEAR(I$9),MONTH(I$9)+1,1),Milestones!$O$10:$O$209,1)=0),"",COUNTIFS(Milestones!$C$10:$C$209,$B50,Milestones!$H$10:$H$209,"&gt;="&amp;I$9,Milestones!$H$10:$H$209,"&lt;"&amp;DATE(YEAR(I$9),MONTH(I$9)+1,1),Milestones!$O$10:$O$209,1))</x:f>
      </x:c>
      <x:c r="J50" s="47" t="str">
        <x:f>IF(OR($B50="",COUNTIFS(Milestones!$C$10:$C$209,$B50,Milestones!$H$10:$H$209,"&gt;="&amp;J$9,Milestones!$H$10:$H$209,"&lt;"&amp;DATE(YEAR(J$9),MONTH(J$9)+1,1),Milestones!$O$10:$O$209,1)=0),"",COUNTIFS(Milestones!$C$10:$C$209,$B50,Milestones!$H$10:$H$209,"&gt;="&amp;J$9,Milestones!$H$10:$H$209,"&lt;"&amp;DATE(YEAR(J$9),MONTH(J$9)+1,1),Milestones!$O$10:$O$209,1))</x:f>
      </x:c>
      <x:c r="K50" s="47" t="str">
        <x:f>IF(OR($B50="",COUNTIFS(Milestones!$C$10:$C$209,$B50,Milestones!$H$10:$H$209,"&gt;="&amp;K$9,Milestones!$H$10:$H$209,"&lt;"&amp;DATE(YEAR(K$9),MONTH(K$9)+1,1),Milestones!$O$10:$O$209,1)=0),"",COUNTIFS(Milestones!$C$10:$C$209,$B50,Milestones!$H$10:$H$209,"&gt;="&amp;K$9,Milestones!$H$10:$H$209,"&lt;"&amp;DATE(YEAR(K$9),MONTH(K$9)+1,1),Milestones!$O$10:$O$209,1))</x:f>
      </x:c>
      <x:c r="L50" s="47" t="str">
        <x:f>IF(OR($B50="",COUNTIFS(Milestones!$C$10:$C$209,$B50,Milestones!$H$10:$H$209,"&gt;="&amp;L$9,Milestones!$H$10:$H$209,"&lt;"&amp;DATE(YEAR(L$9),MONTH(L$9)+1,1),Milestones!$O$10:$O$209,1)=0),"",COUNTIFS(Milestones!$C$10:$C$209,$B50,Milestones!$H$10:$H$209,"&gt;="&amp;L$9,Milestones!$H$10:$H$209,"&lt;"&amp;DATE(YEAR(L$9),MONTH(L$9)+1,1),Milestones!$O$10:$O$209,1))</x:f>
      </x:c>
      <x:c r="M50" s="47" t="str">
        <x:f>IF(OR($B50="",COUNTIFS(Milestones!$C$10:$C$209,$B50,Milestones!$H$10:$H$209,"&gt;="&amp;M$9,Milestones!$H$10:$H$209,"&lt;"&amp;DATE(YEAR(M$9),MONTH(M$9)+1,1),Milestones!$O$10:$O$209,1)=0),"",COUNTIFS(Milestones!$C$10:$C$209,$B50,Milestones!$H$10:$H$209,"&gt;="&amp;M$9,Milestones!$H$10:$H$209,"&lt;"&amp;DATE(YEAR(M$9),MONTH(M$9)+1,1),Milestones!$O$10:$O$209,1))</x:f>
      </x:c>
      <x:c r="N50" s="47" t="str">
        <x:f>IF(OR($B50="",COUNTIFS(Milestones!$C$10:$C$209,$B50,Milestones!$H$10:$H$209,"&gt;="&amp;N$9,Milestones!$H$10:$H$209,"&lt;"&amp;DATE(YEAR(N$9),MONTH(N$9)+1,1),Milestones!$O$10:$O$209,1)=0),"",COUNTIFS(Milestones!$C$10:$C$209,$B50,Milestones!$H$10:$H$209,"&gt;="&amp;N$9,Milestones!$H$10:$H$209,"&lt;"&amp;DATE(YEAR(N$9),MONTH(N$9)+1,1),Milestones!$O$10:$O$209,1))</x:f>
      </x:c>
      <x:c r="O50" s="47" t="str">
        <x:f>IF(OR($B50="",COUNTIFS(Milestones!$C$10:$C$209,$B50,Milestones!$H$10:$H$209,"&gt;="&amp;O$9,Milestones!$H$10:$H$209,"&lt;"&amp;DATE(YEAR(O$9),MONTH(O$9)+1,1),Milestones!$O$10:$O$209,1)=0),"",COUNTIFS(Milestones!$C$10:$C$209,$B50,Milestones!$H$10:$H$209,"&gt;="&amp;O$9,Milestones!$H$10:$H$209,"&lt;"&amp;DATE(YEAR(O$9),MONTH(O$9)+1,1),Milestones!$O$10:$O$209,1))</x:f>
      </x:c>
      <x:c r="P50" s="47" t="str">
        <x:f>IF(OR($B50="",COUNTIFS(Milestones!$C$10:$C$209,$B50,Milestones!$H$10:$H$209,"&gt;="&amp;P$9,Milestones!$H$10:$H$209,"&lt;"&amp;DATE(YEAR(P$9),MONTH(P$9)+1,1),Milestones!$O$10:$O$209,1)=0),"",COUNTIFS(Milestones!$C$10:$C$209,$B50,Milestones!$H$10:$H$209,"&gt;="&amp;P$9,Milestones!$H$10:$H$209,"&lt;"&amp;DATE(YEAR(P$9),MONTH(P$9)+1,1),Milestones!$O$10:$O$209,1))</x:f>
      </x:c>
      <x:c r="Q50" s="47" t="str">
        <x:f>IF(OR($B50="",COUNTIFS(Milestones!$C$10:$C$209,$B50,Milestones!$H$10:$H$209,"&gt;="&amp;Q$9,Milestones!$H$10:$H$209,"&lt;"&amp;DATE(YEAR(Q$9),MONTH(Q$9)+1,1),Milestones!$O$10:$O$209,1)=0),"",COUNTIFS(Milestones!$C$10:$C$209,$B50,Milestones!$H$10:$H$209,"&gt;="&amp;Q$9,Milestones!$H$10:$H$209,"&lt;"&amp;DATE(YEAR(Q$9),MONTH(Q$9)+1,1),Milestones!$O$10:$O$209,1))</x:f>
      </x:c>
      <x:c r="R50" s="47" t="str">
        <x:f>IF(OR($B50="",COUNTIFS(Milestones!$C$10:$C$209,$B50,Milestones!$H$10:$H$209,"&gt;="&amp;R$9,Milestones!$H$10:$H$209,"&lt;"&amp;DATE(YEAR(R$9),MONTH(R$9)+1,1),Milestones!$O$10:$O$209,1)=0),"",COUNTIFS(Milestones!$C$10:$C$209,$B50,Milestones!$H$10:$H$209,"&gt;="&amp;R$9,Milestones!$H$10:$H$209,"&lt;"&amp;DATE(YEAR(R$9),MONTH(R$9)+1,1),Milestones!$O$10:$O$209,1))</x:f>
      </x:c>
      <x:c r="S50" s="47" t="str">
        <x:f>IF(OR($B50="",COUNTIFS(Milestones!$C$10:$C$209,$B50,Milestones!$H$10:$H$209,"&gt;="&amp;S$9,Milestones!$H$10:$H$209,"&lt;"&amp;DATE(YEAR(S$9),MONTH(S$9)+1,1),Milestones!$O$10:$O$209,1)=0),"",COUNTIFS(Milestones!$C$10:$C$209,$B50,Milestones!$H$10:$H$209,"&gt;="&amp;S$9,Milestones!$H$10:$H$209,"&lt;"&amp;DATE(YEAR(S$9),MONTH(S$9)+1,1),Milestones!$O$10:$O$209,1))</x:f>
      </x:c>
      <x:c r="T50" s="47" t="str">
        <x:f>IF(OR($B50="",COUNTIFS(Milestones!$C$10:$C$209,$B50,Milestones!$H$10:$H$209,"&gt;="&amp;T$9,Milestones!$H$10:$H$209,"&lt;"&amp;DATE(YEAR(T$9),MONTH(T$9)+1,1),Milestones!$O$10:$O$209,1)=0),"",COUNTIFS(Milestones!$C$10:$C$209,$B50,Milestones!$H$10:$H$209,"&gt;="&amp;T$9,Milestones!$H$10:$H$209,"&lt;"&amp;DATE(YEAR(T$9),MONTH(T$9)+1,1),Milestones!$O$10:$O$209,1))</x:f>
      </x:c>
      <x:c r="U50" s="3"/>
    </x:row>
    <x:row r="51" ht="34" customHeight="1">
      <x:c r="A51" s="3"/>
      <x:c r="B51" s="34" t="str">
        <x:f>IF(Projects!$B51="","",Projects!B51)</x:f>
      </x:c>
      <x:c r="C51" s="34" t="str">
        <x:f>IF(Projects!$B51="","",Projects!C51)</x:f>
      </x:c>
      <x:c r="D51" s="34" t="str">
        <x:f>IF(Projects!$B51="","",Projects!E51)</x:f>
      </x:c>
      <x:c r="E51" s="34" t="str">
        <x:f>IF(Projects!$B51="","",Projects!I51)</x:f>
      </x:c>
      <x:c r="F51" s="34" t="str">
        <x:f>IF(Projects!$B51="","",Projects!H51)</x:f>
      </x:c>
      <x:c r="G51" s="46" t="str">
        <x:f>IF(Projects!$B51="","",Projects!J51)</x:f>
      </x:c>
      <x:c r="H51" s="46" t="str">
        <x:f>IF(Projects!$B51="","",Projects!K51)</x:f>
      </x:c>
      <x:c r="I51" s="48" t="str">
        <x:f>IF(OR($B51="",COUNTIFS(Milestones!$C$10:$C$209,$B51,Milestones!$H$10:$H$209,"&gt;="&amp;I$9,Milestones!$H$10:$H$209,"&lt;"&amp;DATE(YEAR(I$9),MONTH(I$9)+1,1),Milestones!$O$10:$O$209,1)=0),"",COUNTIFS(Milestones!$C$10:$C$209,$B51,Milestones!$H$10:$H$209,"&gt;="&amp;I$9,Milestones!$H$10:$H$209,"&lt;"&amp;DATE(YEAR(I$9),MONTH(I$9)+1,1),Milestones!$O$10:$O$209,1))</x:f>
      </x:c>
      <x:c r="J51" s="48" t="str">
        <x:f>IF(OR($B51="",COUNTIFS(Milestones!$C$10:$C$209,$B51,Milestones!$H$10:$H$209,"&gt;="&amp;J$9,Milestones!$H$10:$H$209,"&lt;"&amp;DATE(YEAR(J$9),MONTH(J$9)+1,1),Milestones!$O$10:$O$209,1)=0),"",COUNTIFS(Milestones!$C$10:$C$209,$B51,Milestones!$H$10:$H$209,"&gt;="&amp;J$9,Milestones!$H$10:$H$209,"&lt;"&amp;DATE(YEAR(J$9),MONTH(J$9)+1,1),Milestones!$O$10:$O$209,1))</x:f>
      </x:c>
      <x:c r="K51" s="48" t="str">
        <x:f>IF(OR($B51="",COUNTIFS(Milestones!$C$10:$C$209,$B51,Milestones!$H$10:$H$209,"&gt;="&amp;K$9,Milestones!$H$10:$H$209,"&lt;"&amp;DATE(YEAR(K$9),MONTH(K$9)+1,1),Milestones!$O$10:$O$209,1)=0),"",COUNTIFS(Milestones!$C$10:$C$209,$B51,Milestones!$H$10:$H$209,"&gt;="&amp;K$9,Milestones!$H$10:$H$209,"&lt;"&amp;DATE(YEAR(K$9),MONTH(K$9)+1,1),Milestones!$O$10:$O$209,1))</x:f>
      </x:c>
      <x:c r="L51" s="48" t="str">
        <x:f>IF(OR($B51="",COUNTIFS(Milestones!$C$10:$C$209,$B51,Milestones!$H$10:$H$209,"&gt;="&amp;L$9,Milestones!$H$10:$H$209,"&lt;"&amp;DATE(YEAR(L$9),MONTH(L$9)+1,1),Milestones!$O$10:$O$209,1)=0),"",COUNTIFS(Milestones!$C$10:$C$209,$B51,Milestones!$H$10:$H$209,"&gt;="&amp;L$9,Milestones!$H$10:$H$209,"&lt;"&amp;DATE(YEAR(L$9),MONTH(L$9)+1,1),Milestones!$O$10:$O$209,1))</x:f>
      </x:c>
      <x:c r="M51" s="48" t="str">
        <x:f>IF(OR($B51="",COUNTIFS(Milestones!$C$10:$C$209,$B51,Milestones!$H$10:$H$209,"&gt;="&amp;M$9,Milestones!$H$10:$H$209,"&lt;"&amp;DATE(YEAR(M$9),MONTH(M$9)+1,1),Milestones!$O$10:$O$209,1)=0),"",COUNTIFS(Milestones!$C$10:$C$209,$B51,Milestones!$H$10:$H$209,"&gt;="&amp;M$9,Milestones!$H$10:$H$209,"&lt;"&amp;DATE(YEAR(M$9),MONTH(M$9)+1,1),Milestones!$O$10:$O$209,1))</x:f>
      </x:c>
      <x:c r="N51" s="48" t="str">
        <x:f>IF(OR($B51="",COUNTIFS(Milestones!$C$10:$C$209,$B51,Milestones!$H$10:$H$209,"&gt;="&amp;N$9,Milestones!$H$10:$H$209,"&lt;"&amp;DATE(YEAR(N$9),MONTH(N$9)+1,1),Milestones!$O$10:$O$209,1)=0),"",COUNTIFS(Milestones!$C$10:$C$209,$B51,Milestones!$H$10:$H$209,"&gt;="&amp;N$9,Milestones!$H$10:$H$209,"&lt;"&amp;DATE(YEAR(N$9),MONTH(N$9)+1,1),Milestones!$O$10:$O$209,1))</x:f>
      </x:c>
      <x:c r="O51" s="48" t="str">
        <x:f>IF(OR($B51="",COUNTIFS(Milestones!$C$10:$C$209,$B51,Milestones!$H$10:$H$209,"&gt;="&amp;O$9,Milestones!$H$10:$H$209,"&lt;"&amp;DATE(YEAR(O$9),MONTH(O$9)+1,1),Milestones!$O$10:$O$209,1)=0),"",COUNTIFS(Milestones!$C$10:$C$209,$B51,Milestones!$H$10:$H$209,"&gt;="&amp;O$9,Milestones!$H$10:$H$209,"&lt;"&amp;DATE(YEAR(O$9),MONTH(O$9)+1,1),Milestones!$O$10:$O$209,1))</x:f>
      </x:c>
      <x:c r="P51" s="48" t="str">
        <x:f>IF(OR($B51="",COUNTIFS(Milestones!$C$10:$C$209,$B51,Milestones!$H$10:$H$209,"&gt;="&amp;P$9,Milestones!$H$10:$H$209,"&lt;"&amp;DATE(YEAR(P$9),MONTH(P$9)+1,1),Milestones!$O$10:$O$209,1)=0),"",COUNTIFS(Milestones!$C$10:$C$209,$B51,Milestones!$H$10:$H$209,"&gt;="&amp;P$9,Milestones!$H$10:$H$209,"&lt;"&amp;DATE(YEAR(P$9),MONTH(P$9)+1,1),Milestones!$O$10:$O$209,1))</x:f>
      </x:c>
      <x:c r="Q51" s="48" t="str">
        <x:f>IF(OR($B51="",COUNTIFS(Milestones!$C$10:$C$209,$B51,Milestones!$H$10:$H$209,"&gt;="&amp;Q$9,Milestones!$H$10:$H$209,"&lt;"&amp;DATE(YEAR(Q$9),MONTH(Q$9)+1,1),Milestones!$O$10:$O$209,1)=0),"",COUNTIFS(Milestones!$C$10:$C$209,$B51,Milestones!$H$10:$H$209,"&gt;="&amp;Q$9,Milestones!$H$10:$H$209,"&lt;"&amp;DATE(YEAR(Q$9),MONTH(Q$9)+1,1),Milestones!$O$10:$O$209,1))</x:f>
      </x:c>
      <x:c r="R51" s="48" t="str">
        <x:f>IF(OR($B51="",COUNTIFS(Milestones!$C$10:$C$209,$B51,Milestones!$H$10:$H$209,"&gt;="&amp;R$9,Milestones!$H$10:$H$209,"&lt;"&amp;DATE(YEAR(R$9),MONTH(R$9)+1,1),Milestones!$O$10:$O$209,1)=0),"",COUNTIFS(Milestones!$C$10:$C$209,$B51,Milestones!$H$10:$H$209,"&gt;="&amp;R$9,Milestones!$H$10:$H$209,"&lt;"&amp;DATE(YEAR(R$9),MONTH(R$9)+1,1),Milestones!$O$10:$O$209,1))</x:f>
      </x:c>
      <x:c r="S51" s="48" t="str">
        <x:f>IF(OR($B51="",COUNTIFS(Milestones!$C$10:$C$209,$B51,Milestones!$H$10:$H$209,"&gt;="&amp;S$9,Milestones!$H$10:$H$209,"&lt;"&amp;DATE(YEAR(S$9),MONTH(S$9)+1,1),Milestones!$O$10:$O$209,1)=0),"",COUNTIFS(Milestones!$C$10:$C$209,$B51,Milestones!$H$10:$H$209,"&gt;="&amp;S$9,Milestones!$H$10:$H$209,"&lt;"&amp;DATE(YEAR(S$9),MONTH(S$9)+1,1),Milestones!$O$10:$O$209,1))</x:f>
      </x:c>
      <x:c r="T51" s="48" t="str">
        <x:f>IF(OR($B51="",COUNTIFS(Milestones!$C$10:$C$209,$B51,Milestones!$H$10:$H$209,"&gt;="&amp;T$9,Milestones!$H$10:$H$209,"&lt;"&amp;DATE(YEAR(T$9),MONTH(T$9)+1,1),Milestones!$O$10:$O$209,1)=0),"",COUNTIFS(Milestones!$C$10:$C$209,$B51,Milestones!$H$10:$H$209,"&gt;="&amp;T$9,Milestones!$H$10:$H$209,"&lt;"&amp;DATE(YEAR(T$9),MONTH(T$9)+1,1),Milestones!$O$10:$O$209,1))</x:f>
      </x:c>
      <x:c r="U51" s="3"/>
    </x:row>
    <x:row r="52" ht="34" customHeight="1">
      <x:c r="A52" s="3"/>
      <x:c r="B52" s="30" t="str">
        <x:f>IF(Projects!$B52="","",Projects!B52)</x:f>
      </x:c>
      <x:c r="C52" s="30" t="str">
        <x:f>IF(Projects!$B52="","",Projects!C52)</x:f>
      </x:c>
      <x:c r="D52" s="30" t="str">
        <x:f>IF(Projects!$B52="","",Projects!E52)</x:f>
      </x:c>
      <x:c r="E52" s="30" t="str">
        <x:f>IF(Projects!$B52="","",Projects!I52)</x:f>
      </x:c>
      <x:c r="F52" s="30" t="str">
        <x:f>IF(Projects!$B52="","",Projects!H52)</x:f>
      </x:c>
      <x:c r="G52" s="45" t="str">
        <x:f>IF(Projects!$B52="","",Projects!J52)</x:f>
      </x:c>
      <x:c r="H52" s="45" t="str">
        <x:f>IF(Projects!$B52="","",Projects!K52)</x:f>
      </x:c>
      <x:c r="I52" s="47" t="str">
        <x:f>IF(OR($B52="",COUNTIFS(Milestones!$C$10:$C$209,$B52,Milestones!$H$10:$H$209,"&gt;="&amp;I$9,Milestones!$H$10:$H$209,"&lt;"&amp;DATE(YEAR(I$9),MONTH(I$9)+1,1),Milestones!$O$10:$O$209,1)=0),"",COUNTIFS(Milestones!$C$10:$C$209,$B52,Milestones!$H$10:$H$209,"&gt;="&amp;I$9,Milestones!$H$10:$H$209,"&lt;"&amp;DATE(YEAR(I$9),MONTH(I$9)+1,1),Milestones!$O$10:$O$209,1))</x:f>
      </x:c>
      <x:c r="J52" s="47" t="str">
        <x:f>IF(OR($B52="",COUNTIFS(Milestones!$C$10:$C$209,$B52,Milestones!$H$10:$H$209,"&gt;="&amp;J$9,Milestones!$H$10:$H$209,"&lt;"&amp;DATE(YEAR(J$9),MONTH(J$9)+1,1),Milestones!$O$10:$O$209,1)=0),"",COUNTIFS(Milestones!$C$10:$C$209,$B52,Milestones!$H$10:$H$209,"&gt;="&amp;J$9,Milestones!$H$10:$H$209,"&lt;"&amp;DATE(YEAR(J$9),MONTH(J$9)+1,1),Milestones!$O$10:$O$209,1))</x:f>
      </x:c>
      <x:c r="K52" s="47" t="str">
        <x:f>IF(OR($B52="",COUNTIFS(Milestones!$C$10:$C$209,$B52,Milestones!$H$10:$H$209,"&gt;="&amp;K$9,Milestones!$H$10:$H$209,"&lt;"&amp;DATE(YEAR(K$9),MONTH(K$9)+1,1),Milestones!$O$10:$O$209,1)=0),"",COUNTIFS(Milestones!$C$10:$C$209,$B52,Milestones!$H$10:$H$209,"&gt;="&amp;K$9,Milestones!$H$10:$H$209,"&lt;"&amp;DATE(YEAR(K$9),MONTH(K$9)+1,1),Milestones!$O$10:$O$209,1))</x:f>
      </x:c>
      <x:c r="L52" s="47" t="str">
        <x:f>IF(OR($B52="",COUNTIFS(Milestones!$C$10:$C$209,$B52,Milestones!$H$10:$H$209,"&gt;="&amp;L$9,Milestones!$H$10:$H$209,"&lt;"&amp;DATE(YEAR(L$9),MONTH(L$9)+1,1),Milestones!$O$10:$O$209,1)=0),"",COUNTIFS(Milestones!$C$10:$C$209,$B52,Milestones!$H$10:$H$209,"&gt;="&amp;L$9,Milestones!$H$10:$H$209,"&lt;"&amp;DATE(YEAR(L$9),MONTH(L$9)+1,1),Milestones!$O$10:$O$209,1))</x:f>
      </x:c>
      <x:c r="M52" s="47" t="str">
        <x:f>IF(OR($B52="",COUNTIFS(Milestones!$C$10:$C$209,$B52,Milestones!$H$10:$H$209,"&gt;="&amp;M$9,Milestones!$H$10:$H$209,"&lt;"&amp;DATE(YEAR(M$9),MONTH(M$9)+1,1),Milestones!$O$10:$O$209,1)=0),"",COUNTIFS(Milestones!$C$10:$C$209,$B52,Milestones!$H$10:$H$209,"&gt;="&amp;M$9,Milestones!$H$10:$H$209,"&lt;"&amp;DATE(YEAR(M$9),MONTH(M$9)+1,1),Milestones!$O$10:$O$209,1))</x:f>
      </x:c>
      <x:c r="N52" s="47" t="str">
        <x:f>IF(OR($B52="",COUNTIFS(Milestones!$C$10:$C$209,$B52,Milestones!$H$10:$H$209,"&gt;="&amp;N$9,Milestones!$H$10:$H$209,"&lt;"&amp;DATE(YEAR(N$9),MONTH(N$9)+1,1),Milestones!$O$10:$O$209,1)=0),"",COUNTIFS(Milestones!$C$10:$C$209,$B52,Milestones!$H$10:$H$209,"&gt;="&amp;N$9,Milestones!$H$10:$H$209,"&lt;"&amp;DATE(YEAR(N$9),MONTH(N$9)+1,1),Milestones!$O$10:$O$209,1))</x:f>
      </x:c>
      <x:c r="O52" s="47" t="str">
        <x:f>IF(OR($B52="",COUNTIFS(Milestones!$C$10:$C$209,$B52,Milestones!$H$10:$H$209,"&gt;="&amp;O$9,Milestones!$H$10:$H$209,"&lt;"&amp;DATE(YEAR(O$9),MONTH(O$9)+1,1),Milestones!$O$10:$O$209,1)=0),"",COUNTIFS(Milestones!$C$10:$C$209,$B52,Milestones!$H$10:$H$209,"&gt;="&amp;O$9,Milestones!$H$10:$H$209,"&lt;"&amp;DATE(YEAR(O$9),MONTH(O$9)+1,1),Milestones!$O$10:$O$209,1))</x:f>
      </x:c>
      <x:c r="P52" s="47" t="str">
        <x:f>IF(OR($B52="",COUNTIFS(Milestones!$C$10:$C$209,$B52,Milestones!$H$10:$H$209,"&gt;="&amp;P$9,Milestones!$H$10:$H$209,"&lt;"&amp;DATE(YEAR(P$9),MONTH(P$9)+1,1),Milestones!$O$10:$O$209,1)=0),"",COUNTIFS(Milestones!$C$10:$C$209,$B52,Milestones!$H$10:$H$209,"&gt;="&amp;P$9,Milestones!$H$10:$H$209,"&lt;"&amp;DATE(YEAR(P$9),MONTH(P$9)+1,1),Milestones!$O$10:$O$209,1))</x:f>
      </x:c>
      <x:c r="Q52" s="47" t="str">
        <x:f>IF(OR($B52="",COUNTIFS(Milestones!$C$10:$C$209,$B52,Milestones!$H$10:$H$209,"&gt;="&amp;Q$9,Milestones!$H$10:$H$209,"&lt;"&amp;DATE(YEAR(Q$9),MONTH(Q$9)+1,1),Milestones!$O$10:$O$209,1)=0),"",COUNTIFS(Milestones!$C$10:$C$209,$B52,Milestones!$H$10:$H$209,"&gt;="&amp;Q$9,Milestones!$H$10:$H$209,"&lt;"&amp;DATE(YEAR(Q$9),MONTH(Q$9)+1,1),Milestones!$O$10:$O$209,1))</x:f>
      </x:c>
      <x:c r="R52" s="47" t="str">
        <x:f>IF(OR($B52="",COUNTIFS(Milestones!$C$10:$C$209,$B52,Milestones!$H$10:$H$209,"&gt;="&amp;R$9,Milestones!$H$10:$H$209,"&lt;"&amp;DATE(YEAR(R$9),MONTH(R$9)+1,1),Milestones!$O$10:$O$209,1)=0),"",COUNTIFS(Milestones!$C$10:$C$209,$B52,Milestones!$H$10:$H$209,"&gt;="&amp;R$9,Milestones!$H$10:$H$209,"&lt;"&amp;DATE(YEAR(R$9),MONTH(R$9)+1,1),Milestones!$O$10:$O$209,1))</x:f>
      </x:c>
      <x:c r="S52" s="47" t="str">
        <x:f>IF(OR($B52="",COUNTIFS(Milestones!$C$10:$C$209,$B52,Milestones!$H$10:$H$209,"&gt;="&amp;S$9,Milestones!$H$10:$H$209,"&lt;"&amp;DATE(YEAR(S$9),MONTH(S$9)+1,1),Milestones!$O$10:$O$209,1)=0),"",COUNTIFS(Milestones!$C$10:$C$209,$B52,Milestones!$H$10:$H$209,"&gt;="&amp;S$9,Milestones!$H$10:$H$209,"&lt;"&amp;DATE(YEAR(S$9),MONTH(S$9)+1,1),Milestones!$O$10:$O$209,1))</x:f>
      </x:c>
      <x:c r="T52" s="47" t="str">
        <x:f>IF(OR($B52="",COUNTIFS(Milestones!$C$10:$C$209,$B52,Milestones!$H$10:$H$209,"&gt;="&amp;T$9,Milestones!$H$10:$H$209,"&lt;"&amp;DATE(YEAR(T$9),MONTH(T$9)+1,1),Milestones!$O$10:$O$209,1)=0),"",COUNTIFS(Milestones!$C$10:$C$209,$B52,Milestones!$H$10:$H$209,"&gt;="&amp;T$9,Milestones!$H$10:$H$209,"&lt;"&amp;DATE(YEAR(T$9),MONTH(T$9)+1,1),Milestones!$O$10:$O$209,1))</x:f>
      </x:c>
      <x:c r="U52" s="3"/>
    </x:row>
    <x:row r="53" ht="34" customHeight="1">
      <x:c r="A53" s="3"/>
      <x:c r="B53" s="34" t="str">
        <x:f>IF(Projects!$B53="","",Projects!B53)</x:f>
      </x:c>
      <x:c r="C53" s="34" t="str">
        <x:f>IF(Projects!$B53="","",Projects!C53)</x:f>
      </x:c>
      <x:c r="D53" s="34" t="str">
        <x:f>IF(Projects!$B53="","",Projects!E53)</x:f>
      </x:c>
      <x:c r="E53" s="34" t="str">
        <x:f>IF(Projects!$B53="","",Projects!I53)</x:f>
      </x:c>
      <x:c r="F53" s="34" t="str">
        <x:f>IF(Projects!$B53="","",Projects!H53)</x:f>
      </x:c>
      <x:c r="G53" s="46" t="str">
        <x:f>IF(Projects!$B53="","",Projects!J53)</x:f>
      </x:c>
      <x:c r="H53" s="46" t="str">
        <x:f>IF(Projects!$B53="","",Projects!K53)</x:f>
      </x:c>
      <x:c r="I53" s="48" t="str">
        <x:f>IF(OR($B53="",COUNTIFS(Milestones!$C$10:$C$209,$B53,Milestones!$H$10:$H$209,"&gt;="&amp;I$9,Milestones!$H$10:$H$209,"&lt;"&amp;DATE(YEAR(I$9),MONTH(I$9)+1,1),Milestones!$O$10:$O$209,1)=0),"",COUNTIFS(Milestones!$C$10:$C$209,$B53,Milestones!$H$10:$H$209,"&gt;="&amp;I$9,Milestones!$H$10:$H$209,"&lt;"&amp;DATE(YEAR(I$9),MONTH(I$9)+1,1),Milestones!$O$10:$O$209,1))</x:f>
      </x:c>
      <x:c r="J53" s="48" t="str">
        <x:f>IF(OR($B53="",COUNTIFS(Milestones!$C$10:$C$209,$B53,Milestones!$H$10:$H$209,"&gt;="&amp;J$9,Milestones!$H$10:$H$209,"&lt;"&amp;DATE(YEAR(J$9),MONTH(J$9)+1,1),Milestones!$O$10:$O$209,1)=0),"",COUNTIFS(Milestones!$C$10:$C$209,$B53,Milestones!$H$10:$H$209,"&gt;="&amp;J$9,Milestones!$H$10:$H$209,"&lt;"&amp;DATE(YEAR(J$9),MONTH(J$9)+1,1),Milestones!$O$10:$O$209,1))</x:f>
      </x:c>
      <x:c r="K53" s="48" t="str">
        <x:f>IF(OR($B53="",COUNTIFS(Milestones!$C$10:$C$209,$B53,Milestones!$H$10:$H$209,"&gt;="&amp;K$9,Milestones!$H$10:$H$209,"&lt;"&amp;DATE(YEAR(K$9),MONTH(K$9)+1,1),Milestones!$O$10:$O$209,1)=0),"",COUNTIFS(Milestones!$C$10:$C$209,$B53,Milestones!$H$10:$H$209,"&gt;="&amp;K$9,Milestones!$H$10:$H$209,"&lt;"&amp;DATE(YEAR(K$9),MONTH(K$9)+1,1),Milestones!$O$10:$O$209,1))</x:f>
      </x:c>
      <x:c r="L53" s="48" t="str">
        <x:f>IF(OR($B53="",COUNTIFS(Milestones!$C$10:$C$209,$B53,Milestones!$H$10:$H$209,"&gt;="&amp;L$9,Milestones!$H$10:$H$209,"&lt;"&amp;DATE(YEAR(L$9),MONTH(L$9)+1,1),Milestones!$O$10:$O$209,1)=0),"",COUNTIFS(Milestones!$C$10:$C$209,$B53,Milestones!$H$10:$H$209,"&gt;="&amp;L$9,Milestones!$H$10:$H$209,"&lt;"&amp;DATE(YEAR(L$9),MONTH(L$9)+1,1),Milestones!$O$10:$O$209,1))</x:f>
      </x:c>
      <x:c r="M53" s="48" t="str">
        <x:f>IF(OR($B53="",COUNTIFS(Milestones!$C$10:$C$209,$B53,Milestones!$H$10:$H$209,"&gt;="&amp;M$9,Milestones!$H$10:$H$209,"&lt;"&amp;DATE(YEAR(M$9),MONTH(M$9)+1,1),Milestones!$O$10:$O$209,1)=0),"",COUNTIFS(Milestones!$C$10:$C$209,$B53,Milestones!$H$10:$H$209,"&gt;="&amp;M$9,Milestones!$H$10:$H$209,"&lt;"&amp;DATE(YEAR(M$9),MONTH(M$9)+1,1),Milestones!$O$10:$O$209,1))</x:f>
      </x:c>
      <x:c r="N53" s="48" t="str">
        <x:f>IF(OR($B53="",COUNTIFS(Milestones!$C$10:$C$209,$B53,Milestones!$H$10:$H$209,"&gt;="&amp;N$9,Milestones!$H$10:$H$209,"&lt;"&amp;DATE(YEAR(N$9),MONTH(N$9)+1,1),Milestones!$O$10:$O$209,1)=0),"",COUNTIFS(Milestones!$C$10:$C$209,$B53,Milestones!$H$10:$H$209,"&gt;="&amp;N$9,Milestones!$H$10:$H$209,"&lt;"&amp;DATE(YEAR(N$9),MONTH(N$9)+1,1),Milestones!$O$10:$O$209,1))</x:f>
      </x:c>
      <x:c r="O53" s="48" t="str">
        <x:f>IF(OR($B53="",COUNTIFS(Milestones!$C$10:$C$209,$B53,Milestones!$H$10:$H$209,"&gt;="&amp;O$9,Milestones!$H$10:$H$209,"&lt;"&amp;DATE(YEAR(O$9),MONTH(O$9)+1,1),Milestones!$O$10:$O$209,1)=0),"",COUNTIFS(Milestones!$C$10:$C$209,$B53,Milestones!$H$10:$H$209,"&gt;="&amp;O$9,Milestones!$H$10:$H$209,"&lt;"&amp;DATE(YEAR(O$9),MONTH(O$9)+1,1),Milestones!$O$10:$O$209,1))</x:f>
      </x:c>
      <x:c r="P53" s="48" t="str">
        <x:f>IF(OR($B53="",COUNTIFS(Milestones!$C$10:$C$209,$B53,Milestones!$H$10:$H$209,"&gt;="&amp;P$9,Milestones!$H$10:$H$209,"&lt;"&amp;DATE(YEAR(P$9),MONTH(P$9)+1,1),Milestones!$O$10:$O$209,1)=0),"",COUNTIFS(Milestones!$C$10:$C$209,$B53,Milestones!$H$10:$H$209,"&gt;="&amp;P$9,Milestones!$H$10:$H$209,"&lt;"&amp;DATE(YEAR(P$9),MONTH(P$9)+1,1),Milestones!$O$10:$O$209,1))</x:f>
      </x:c>
      <x:c r="Q53" s="48" t="str">
        <x:f>IF(OR($B53="",COUNTIFS(Milestones!$C$10:$C$209,$B53,Milestones!$H$10:$H$209,"&gt;="&amp;Q$9,Milestones!$H$10:$H$209,"&lt;"&amp;DATE(YEAR(Q$9),MONTH(Q$9)+1,1),Milestones!$O$10:$O$209,1)=0),"",COUNTIFS(Milestones!$C$10:$C$209,$B53,Milestones!$H$10:$H$209,"&gt;="&amp;Q$9,Milestones!$H$10:$H$209,"&lt;"&amp;DATE(YEAR(Q$9),MONTH(Q$9)+1,1),Milestones!$O$10:$O$209,1))</x:f>
      </x:c>
      <x:c r="R53" s="48" t="str">
        <x:f>IF(OR($B53="",COUNTIFS(Milestones!$C$10:$C$209,$B53,Milestones!$H$10:$H$209,"&gt;="&amp;R$9,Milestones!$H$10:$H$209,"&lt;"&amp;DATE(YEAR(R$9),MONTH(R$9)+1,1),Milestones!$O$10:$O$209,1)=0),"",COUNTIFS(Milestones!$C$10:$C$209,$B53,Milestones!$H$10:$H$209,"&gt;="&amp;R$9,Milestones!$H$10:$H$209,"&lt;"&amp;DATE(YEAR(R$9),MONTH(R$9)+1,1),Milestones!$O$10:$O$209,1))</x:f>
      </x:c>
      <x:c r="S53" s="48" t="str">
        <x:f>IF(OR($B53="",COUNTIFS(Milestones!$C$10:$C$209,$B53,Milestones!$H$10:$H$209,"&gt;="&amp;S$9,Milestones!$H$10:$H$209,"&lt;"&amp;DATE(YEAR(S$9),MONTH(S$9)+1,1),Milestones!$O$10:$O$209,1)=0),"",COUNTIFS(Milestones!$C$10:$C$209,$B53,Milestones!$H$10:$H$209,"&gt;="&amp;S$9,Milestones!$H$10:$H$209,"&lt;"&amp;DATE(YEAR(S$9),MONTH(S$9)+1,1),Milestones!$O$10:$O$209,1))</x:f>
      </x:c>
      <x:c r="T53" s="48" t="str">
        <x:f>IF(OR($B53="",COUNTIFS(Milestones!$C$10:$C$209,$B53,Milestones!$H$10:$H$209,"&gt;="&amp;T$9,Milestones!$H$10:$H$209,"&lt;"&amp;DATE(YEAR(T$9),MONTH(T$9)+1,1),Milestones!$O$10:$O$209,1)=0),"",COUNTIFS(Milestones!$C$10:$C$209,$B53,Milestones!$H$10:$H$209,"&gt;="&amp;T$9,Milestones!$H$10:$H$209,"&lt;"&amp;DATE(YEAR(T$9),MONTH(T$9)+1,1),Milestones!$O$10:$O$209,1))</x:f>
      </x:c>
      <x:c r="U53" s="3"/>
    </x:row>
    <x:row r="54" ht="34" customHeight="1">
      <x:c r="A54" s="3"/>
      <x:c r="B54" s="30" t="str">
        <x:f>IF(Projects!$B54="","",Projects!B54)</x:f>
      </x:c>
      <x:c r="C54" s="30" t="str">
        <x:f>IF(Projects!$B54="","",Projects!C54)</x:f>
      </x:c>
      <x:c r="D54" s="30" t="str">
        <x:f>IF(Projects!$B54="","",Projects!E54)</x:f>
      </x:c>
      <x:c r="E54" s="30" t="str">
        <x:f>IF(Projects!$B54="","",Projects!I54)</x:f>
      </x:c>
      <x:c r="F54" s="30" t="str">
        <x:f>IF(Projects!$B54="","",Projects!H54)</x:f>
      </x:c>
      <x:c r="G54" s="45" t="str">
        <x:f>IF(Projects!$B54="","",Projects!J54)</x:f>
      </x:c>
      <x:c r="H54" s="45" t="str">
        <x:f>IF(Projects!$B54="","",Projects!K54)</x:f>
      </x:c>
      <x:c r="I54" s="47" t="str">
        <x:f>IF(OR($B54="",COUNTIFS(Milestones!$C$10:$C$209,$B54,Milestones!$H$10:$H$209,"&gt;="&amp;I$9,Milestones!$H$10:$H$209,"&lt;"&amp;DATE(YEAR(I$9),MONTH(I$9)+1,1),Milestones!$O$10:$O$209,1)=0),"",COUNTIFS(Milestones!$C$10:$C$209,$B54,Milestones!$H$10:$H$209,"&gt;="&amp;I$9,Milestones!$H$10:$H$209,"&lt;"&amp;DATE(YEAR(I$9),MONTH(I$9)+1,1),Milestones!$O$10:$O$209,1))</x:f>
      </x:c>
      <x:c r="J54" s="47" t="str">
        <x:f>IF(OR($B54="",COUNTIFS(Milestones!$C$10:$C$209,$B54,Milestones!$H$10:$H$209,"&gt;="&amp;J$9,Milestones!$H$10:$H$209,"&lt;"&amp;DATE(YEAR(J$9),MONTH(J$9)+1,1),Milestones!$O$10:$O$209,1)=0),"",COUNTIFS(Milestones!$C$10:$C$209,$B54,Milestones!$H$10:$H$209,"&gt;="&amp;J$9,Milestones!$H$10:$H$209,"&lt;"&amp;DATE(YEAR(J$9),MONTH(J$9)+1,1),Milestones!$O$10:$O$209,1))</x:f>
      </x:c>
      <x:c r="K54" s="47" t="str">
        <x:f>IF(OR($B54="",COUNTIFS(Milestones!$C$10:$C$209,$B54,Milestones!$H$10:$H$209,"&gt;="&amp;K$9,Milestones!$H$10:$H$209,"&lt;"&amp;DATE(YEAR(K$9),MONTH(K$9)+1,1),Milestones!$O$10:$O$209,1)=0),"",COUNTIFS(Milestones!$C$10:$C$209,$B54,Milestones!$H$10:$H$209,"&gt;="&amp;K$9,Milestones!$H$10:$H$209,"&lt;"&amp;DATE(YEAR(K$9),MONTH(K$9)+1,1),Milestones!$O$10:$O$209,1))</x:f>
      </x:c>
      <x:c r="L54" s="47" t="str">
        <x:f>IF(OR($B54="",COUNTIFS(Milestones!$C$10:$C$209,$B54,Milestones!$H$10:$H$209,"&gt;="&amp;L$9,Milestones!$H$10:$H$209,"&lt;"&amp;DATE(YEAR(L$9),MONTH(L$9)+1,1),Milestones!$O$10:$O$209,1)=0),"",COUNTIFS(Milestones!$C$10:$C$209,$B54,Milestones!$H$10:$H$209,"&gt;="&amp;L$9,Milestones!$H$10:$H$209,"&lt;"&amp;DATE(YEAR(L$9),MONTH(L$9)+1,1),Milestones!$O$10:$O$209,1))</x:f>
      </x:c>
      <x:c r="M54" s="47" t="str">
        <x:f>IF(OR($B54="",COUNTIFS(Milestones!$C$10:$C$209,$B54,Milestones!$H$10:$H$209,"&gt;="&amp;M$9,Milestones!$H$10:$H$209,"&lt;"&amp;DATE(YEAR(M$9),MONTH(M$9)+1,1),Milestones!$O$10:$O$209,1)=0),"",COUNTIFS(Milestones!$C$10:$C$209,$B54,Milestones!$H$10:$H$209,"&gt;="&amp;M$9,Milestones!$H$10:$H$209,"&lt;"&amp;DATE(YEAR(M$9),MONTH(M$9)+1,1),Milestones!$O$10:$O$209,1))</x:f>
      </x:c>
      <x:c r="N54" s="47" t="str">
        <x:f>IF(OR($B54="",COUNTIFS(Milestones!$C$10:$C$209,$B54,Milestones!$H$10:$H$209,"&gt;="&amp;N$9,Milestones!$H$10:$H$209,"&lt;"&amp;DATE(YEAR(N$9),MONTH(N$9)+1,1),Milestones!$O$10:$O$209,1)=0),"",COUNTIFS(Milestones!$C$10:$C$209,$B54,Milestones!$H$10:$H$209,"&gt;="&amp;N$9,Milestones!$H$10:$H$209,"&lt;"&amp;DATE(YEAR(N$9),MONTH(N$9)+1,1),Milestones!$O$10:$O$209,1))</x:f>
      </x:c>
      <x:c r="O54" s="47" t="str">
        <x:f>IF(OR($B54="",COUNTIFS(Milestones!$C$10:$C$209,$B54,Milestones!$H$10:$H$209,"&gt;="&amp;O$9,Milestones!$H$10:$H$209,"&lt;"&amp;DATE(YEAR(O$9),MONTH(O$9)+1,1),Milestones!$O$10:$O$209,1)=0),"",COUNTIFS(Milestones!$C$10:$C$209,$B54,Milestones!$H$10:$H$209,"&gt;="&amp;O$9,Milestones!$H$10:$H$209,"&lt;"&amp;DATE(YEAR(O$9),MONTH(O$9)+1,1),Milestones!$O$10:$O$209,1))</x:f>
      </x:c>
      <x:c r="P54" s="47" t="str">
        <x:f>IF(OR($B54="",COUNTIFS(Milestones!$C$10:$C$209,$B54,Milestones!$H$10:$H$209,"&gt;="&amp;P$9,Milestones!$H$10:$H$209,"&lt;"&amp;DATE(YEAR(P$9),MONTH(P$9)+1,1),Milestones!$O$10:$O$209,1)=0),"",COUNTIFS(Milestones!$C$10:$C$209,$B54,Milestones!$H$10:$H$209,"&gt;="&amp;P$9,Milestones!$H$10:$H$209,"&lt;"&amp;DATE(YEAR(P$9),MONTH(P$9)+1,1),Milestones!$O$10:$O$209,1))</x:f>
      </x:c>
      <x:c r="Q54" s="47" t="str">
        <x:f>IF(OR($B54="",COUNTIFS(Milestones!$C$10:$C$209,$B54,Milestones!$H$10:$H$209,"&gt;="&amp;Q$9,Milestones!$H$10:$H$209,"&lt;"&amp;DATE(YEAR(Q$9),MONTH(Q$9)+1,1),Milestones!$O$10:$O$209,1)=0),"",COUNTIFS(Milestones!$C$10:$C$209,$B54,Milestones!$H$10:$H$209,"&gt;="&amp;Q$9,Milestones!$H$10:$H$209,"&lt;"&amp;DATE(YEAR(Q$9),MONTH(Q$9)+1,1),Milestones!$O$10:$O$209,1))</x:f>
      </x:c>
      <x:c r="R54" s="47" t="str">
        <x:f>IF(OR($B54="",COUNTIFS(Milestones!$C$10:$C$209,$B54,Milestones!$H$10:$H$209,"&gt;="&amp;R$9,Milestones!$H$10:$H$209,"&lt;"&amp;DATE(YEAR(R$9),MONTH(R$9)+1,1),Milestones!$O$10:$O$209,1)=0),"",COUNTIFS(Milestones!$C$10:$C$209,$B54,Milestones!$H$10:$H$209,"&gt;="&amp;R$9,Milestones!$H$10:$H$209,"&lt;"&amp;DATE(YEAR(R$9),MONTH(R$9)+1,1),Milestones!$O$10:$O$209,1))</x:f>
      </x:c>
      <x:c r="S54" s="47" t="str">
        <x:f>IF(OR($B54="",COUNTIFS(Milestones!$C$10:$C$209,$B54,Milestones!$H$10:$H$209,"&gt;="&amp;S$9,Milestones!$H$10:$H$209,"&lt;"&amp;DATE(YEAR(S$9),MONTH(S$9)+1,1),Milestones!$O$10:$O$209,1)=0),"",COUNTIFS(Milestones!$C$10:$C$209,$B54,Milestones!$H$10:$H$209,"&gt;="&amp;S$9,Milestones!$H$10:$H$209,"&lt;"&amp;DATE(YEAR(S$9),MONTH(S$9)+1,1),Milestones!$O$10:$O$209,1))</x:f>
      </x:c>
      <x:c r="T54" s="47" t="str">
        <x:f>IF(OR($B54="",COUNTIFS(Milestones!$C$10:$C$209,$B54,Milestones!$H$10:$H$209,"&gt;="&amp;T$9,Milestones!$H$10:$H$209,"&lt;"&amp;DATE(YEAR(T$9),MONTH(T$9)+1,1),Milestones!$O$10:$O$209,1)=0),"",COUNTIFS(Milestones!$C$10:$C$209,$B54,Milestones!$H$10:$H$209,"&gt;="&amp;T$9,Milestones!$H$10:$H$209,"&lt;"&amp;DATE(YEAR(T$9),MONTH(T$9)+1,1),Milestones!$O$10:$O$209,1))</x:f>
      </x:c>
      <x:c r="U54" s="3"/>
    </x:row>
    <x:row r="55" ht="34" customHeight="1">
      <x:c r="A55" s="3"/>
      <x:c r="B55" s="34" t="str">
        <x:f>IF(Projects!$B55="","",Projects!B55)</x:f>
      </x:c>
      <x:c r="C55" s="34" t="str">
        <x:f>IF(Projects!$B55="","",Projects!C55)</x:f>
      </x:c>
      <x:c r="D55" s="34" t="str">
        <x:f>IF(Projects!$B55="","",Projects!E55)</x:f>
      </x:c>
      <x:c r="E55" s="34" t="str">
        <x:f>IF(Projects!$B55="","",Projects!I55)</x:f>
      </x:c>
      <x:c r="F55" s="34" t="str">
        <x:f>IF(Projects!$B55="","",Projects!H55)</x:f>
      </x:c>
      <x:c r="G55" s="46" t="str">
        <x:f>IF(Projects!$B55="","",Projects!J55)</x:f>
      </x:c>
      <x:c r="H55" s="46" t="str">
        <x:f>IF(Projects!$B55="","",Projects!K55)</x:f>
      </x:c>
      <x:c r="I55" s="48" t="str">
        <x:f>IF(OR($B55="",COUNTIFS(Milestones!$C$10:$C$209,$B55,Milestones!$H$10:$H$209,"&gt;="&amp;I$9,Milestones!$H$10:$H$209,"&lt;"&amp;DATE(YEAR(I$9),MONTH(I$9)+1,1),Milestones!$O$10:$O$209,1)=0),"",COUNTIFS(Milestones!$C$10:$C$209,$B55,Milestones!$H$10:$H$209,"&gt;="&amp;I$9,Milestones!$H$10:$H$209,"&lt;"&amp;DATE(YEAR(I$9),MONTH(I$9)+1,1),Milestones!$O$10:$O$209,1))</x:f>
      </x:c>
      <x:c r="J55" s="48" t="str">
        <x:f>IF(OR($B55="",COUNTIFS(Milestones!$C$10:$C$209,$B55,Milestones!$H$10:$H$209,"&gt;="&amp;J$9,Milestones!$H$10:$H$209,"&lt;"&amp;DATE(YEAR(J$9),MONTH(J$9)+1,1),Milestones!$O$10:$O$209,1)=0),"",COUNTIFS(Milestones!$C$10:$C$209,$B55,Milestones!$H$10:$H$209,"&gt;="&amp;J$9,Milestones!$H$10:$H$209,"&lt;"&amp;DATE(YEAR(J$9),MONTH(J$9)+1,1),Milestones!$O$10:$O$209,1))</x:f>
      </x:c>
      <x:c r="K55" s="48" t="str">
        <x:f>IF(OR($B55="",COUNTIFS(Milestones!$C$10:$C$209,$B55,Milestones!$H$10:$H$209,"&gt;="&amp;K$9,Milestones!$H$10:$H$209,"&lt;"&amp;DATE(YEAR(K$9),MONTH(K$9)+1,1),Milestones!$O$10:$O$209,1)=0),"",COUNTIFS(Milestones!$C$10:$C$209,$B55,Milestones!$H$10:$H$209,"&gt;="&amp;K$9,Milestones!$H$10:$H$209,"&lt;"&amp;DATE(YEAR(K$9),MONTH(K$9)+1,1),Milestones!$O$10:$O$209,1))</x:f>
      </x:c>
      <x:c r="L55" s="48" t="str">
        <x:f>IF(OR($B55="",COUNTIFS(Milestones!$C$10:$C$209,$B55,Milestones!$H$10:$H$209,"&gt;="&amp;L$9,Milestones!$H$10:$H$209,"&lt;"&amp;DATE(YEAR(L$9),MONTH(L$9)+1,1),Milestones!$O$10:$O$209,1)=0),"",COUNTIFS(Milestones!$C$10:$C$209,$B55,Milestones!$H$10:$H$209,"&gt;="&amp;L$9,Milestones!$H$10:$H$209,"&lt;"&amp;DATE(YEAR(L$9),MONTH(L$9)+1,1),Milestones!$O$10:$O$209,1))</x:f>
      </x:c>
      <x:c r="M55" s="48" t="str">
        <x:f>IF(OR($B55="",COUNTIFS(Milestones!$C$10:$C$209,$B55,Milestones!$H$10:$H$209,"&gt;="&amp;M$9,Milestones!$H$10:$H$209,"&lt;"&amp;DATE(YEAR(M$9),MONTH(M$9)+1,1),Milestones!$O$10:$O$209,1)=0),"",COUNTIFS(Milestones!$C$10:$C$209,$B55,Milestones!$H$10:$H$209,"&gt;="&amp;M$9,Milestones!$H$10:$H$209,"&lt;"&amp;DATE(YEAR(M$9),MONTH(M$9)+1,1),Milestones!$O$10:$O$209,1))</x:f>
      </x:c>
      <x:c r="N55" s="48" t="str">
        <x:f>IF(OR($B55="",COUNTIFS(Milestones!$C$10:$C$209,$B55,Milestones!$H$10:$H$209,"&gt;="&amp;N$9,Milestones!$H$10:$H$209,"&lt;"&amp;DATE(YEAR(N$9),MONTH(N$9)+1,1),Milestones!$O$10:$O$209,1)=0),"",COUNTIFS(Milestones!$C$10:$C$209,$B55,Milestones!$H$10:$H$209,"&gt;="&amp;N$9,Milestones!$H$10:$H$209,"&lt;"&amp;DATE(YEAR(N$9),MONTH(N$9)+1,1),Milestones!$O$10:$O$209,1))</x:f>
      </x:c>
      <x:c r="O55" s="48" t="str">
        <x:f>IF(OR($B55="",COUNTIFS(Milestones!$C$10:$C$209,$B55,Milestones!$H$10:$H$209,"&gt;="&amp;O$9,Milestones!$H$10:$H$209,"&lt;"&amp;DATE(YEAR(O$9),MONTH(O$9)+1,1),Milestones!$O$10:$O$209,1)=0),"",COUNTIFS(Milestones!$C$10:$C$209,$B55,Milestones!$H$10:$H$209,"&gt;="&amp;O$9,Milestones!$H$10:$H$209,"&lt;"&amp;DATE(YEAR(O$9),MONTH(O$9)+1,1),Milestones!$O$10:$O$209,1))</x:f>
      </x:c>
      <x:c r="P55" s="48" t="str">
        <x:f>IF(OR($B55="",COUNTIFS(Milestones!$C$10:$C$209,$B55,Milestones!$H$10:$H$209,"&gt;="&amp;P$9,Milestones!$H$10:$H$209,"&lt;"&amp;DATE(YEAR(P$9),MONTH(P$9)+1,1),Milestones!$O$10:$O$209,1)=0),"",COUNTIFS(Milestones!$C$10:$C$209,$B55,Milestones!$H$10:$H$209,"&gt;="&amp;P$9,Milestones!$H$10:$H$209,"&lt;"&amp;DATE(YEAR(P$9),MONTH(P$9)+1,1),Milestones!$O$10:$O$209,1))</x:f>
      </x:c>
      <x:c r="Q55" s="48" t="str">
        <x:f>IF(OR($B55="",COUNTIFS(Milestones!$C$10:$C$209,$B55,Milestones!$H$10:$H$209,"&gt;="&amp;Q$9,Milestones!$H$10:$H$209,"&lt;"&amp;DATE(YEAR(Q$9),MONTH(Q$9)+1,1),Milestones!$O$10:$O$209,1)=0),"",COUNTIFS(Milestones!$C$10:$C$209,$B55,Milestones!$H$10:$H$209,"&gt;="&amp;Q$9,Milestones!$H$10:$H$209,"&lt;"&amp;DATE(YEAR(Q$9),MONTH(Q$9)+1,1),Milestones!$O$10:$O$209,1))</x:f>
      </x:c>
      <x:c r="R55" s="48" t="str">
        <x:f>IF(OR($B55="",COUNTIFS(Milestones!$C$10:$C$209,$B55,Milestones!$H$10:$H$209,"&gt;="&amp;R$9,Milestones!$H$10:$H$209,"&lt;"&amp;DATE(YEAR(R$9),MONTH(R$9)+1,1),Milestones!$O$10:$O$209,1)=0),"",COUNTIFS(Milestones!$C$10:$C$209,$B55,Milestones!$H$10:$H$209,"&gt;="&amp;R$9,Milestones!$H$10:$H$209,"&lt;"&amp;DATE(YEAR(R$9),MONTH(R$9)+1,1),Milestones!$O$10:$O$209,1))</x:f>
      </x:c>
      <x:c r="S55" s="48" t="str">
        <x:f>IF(OR($B55="",COUNTIFS(Milestones!$C$10:$C$209,$B55,Milestones!$H$10:$H$209,"&gt;="&amp;S$9,Milestones!$H$10:$H$209,"&lt;"&amp;DATE(YEAR(S$9),MONTH(S$9)+1,1),Milestones!$O$10:$O$209,1)=0),"",COUNTIFS(Milestones!$C$10:$C$209,$B55,Milestones!$H$10:$H$209,"&gt;="&amp;S$9,Milestones!$H$10:$H$209,"&lt;"&amp;DATE(YEAR(S$9),MONTH(S$9)+1,1),Milestones!$O$10:$O$209,1))</x:f>
      </x:c>
      <x:c r="T55" s="48" t="str">
        <x:f>IF(OR($B55="",COUNTIFS(Milestones!$C$10:$C$209,$B55,Milestones!$H$10:$H$209,"&gt;="&amp;T$9,Milestones!$H$10:$H$209,"&lt;"&amp;DATE(YEAR(T$9),MONTH(T$9)+1,1),Milestones!$O$10:$O$209,1)=0),"",COUNTIFS(Milestones!$C$10:$C$209,$B55,Milestones!$H$10:$H$209,"&gt;="&amp;T$9,Milestones!$H$10:$H$209,"&lt;"&amp;DATE(YEAR(T$9),MONTH(T$9)+1,1),Milestones!$O$10:$O$209,1))</x:f>
      </x:c>
      <x:c r="U55" s="3"/>
    </x:row>
    <x:row r="56" ht="34" customHeight="1">
      <x:c r="A56" s="3"/>
      <x:c r="B56" s="30" t="str">
        <x:f>IF(Projects!$B56="","",Projects!B56)</x:f>
      </x:c>
      <x:c r="C56" s="30" t="str">
        <x:f>IF(Projects!$B56="","",Projects!C56)</x:f>
      </x:c>
      <x:c r="D56" s="30" t="str">
        <x:f>IF(Projects!$B56="","",Projects!E56)</x:f>
      </x:c>
      <x:c r="E56" s="30" t="str">
        <x:f>IF(Projects!$B56="","",Projects!I56)</x:f>
      </x:c>
      <x:c r="F56" s="30" t="str">
        <x:f>IF(Projects!$B56="","",Projects!H56)</x:f>
      </x:c>
      <x:c r="G56" s="45" t="str">
        <x:f>IF(Projects!$B56="","",Projects!J56)</x:f>
      </x:c>
      <x:c r="H56" s="45" t="str">
        <x:f>IF(Projects!$B56="","",Projects!K56)</x:f>
      </x:c>
      <x:c r="I56" s="47" t="str">
        <x:f>IF(OR($B56="",COUNTIFS(Milestones!$C$10:$C$209,$B56,Milestones!$H$10:$H$209,"&gt;="&amp;I$9,Milestones!$H$10:$H$209,"&lt;"&amp;DATE(YEAR(I$9),MONTH(I$9)+1,1),Milestones!$O$10:$O$209,1)=0),"",COUNTIFS(Milestones!$C$10:$C$209,$B56,Milestones!$H$10:$H$209,"&gt;="&amp;I$9,Milestones!$H$10:$H$209,"&lt;"&amp;DATE(YEAR(I$9),MONTH(I$9)+1,1),Milestones!$O$10:$O$209,1))</x:f>
      </x:c>
      <x:c r="J56" s="47" t="str">
        <x:f>IF(OR($B56="",COUNTIFS(Milestones!$C$10:$C$209,$B56,Milestones!$H$10:$H$209,"&gt;="&amp;J$9,Milestones!$H$10:$H$209,"&lt;"&amp;DATE(YEAR(J$9),MONTH(J$9)+1,1),Milestones!$O$10:$O$209,1)=0),"",COUNTIFS(Milestones!$C$10:$C$209,$B56,Milestones!$H$10:$H$209,"&gt;="&amp;J$9,Milestones!$H$10:$H$209,"&lt;"&amp;DATE(YEAR(J$9),MONTH(J$9)+1,1),Milestones!$O$10:$O$209,1))</x:f>
      </x:c>
      <x:c r="K56" s="47" t="str">
        <x:f>IF(OR($B56="",COUNTIFS(Milestones!$C$10:$C$209,$B56,Milestones!$H$10:$H$209,"&gt;="&amp;K$9,Milestones!$H$10:$H$209,"&lt;"&amp;DATE(YEAR(K$9),MONTH(K$9)+1,1),Milestones!$O$10:$O$209,1)=0),"",COUNTIFS(Milestones!$C$10:$C$209,$B56,Milestones!$H$10:$H$209,"&gt;="&amp;K$9,Milestones!$H$10:$H$209,"&lt;"&amp;DATE(YEAR(K$9),MONTH(K$9)+1,1),Milestones!$O$10:$O$209,1))</x:f>
      </x:c>
      <x:c r="L56" s="47" t="str">
        <x:f>IF(OR($B56="",COUNTIFS(Milestones!$C$10:$C$209,$B56,Milestones!$H$10:$H$209,"&gt;="&amp;L$9,Milestones!$H$10:$H$209,"&lt;"&amp;DATE(YEAR(L$9),MONTH(L$9)+1,1),Milestones!$O$10:$O$209,1)=0),"",COUNTIFS(Milestones!$C$10:$C$209,$B56,Milestones!$H$10:$H$209,"&gt;="&amp;L$9,Milestones!$H$10:$H$209,"&lt;"&amp;DATE(YEAR(L$9),MONTH(L$9)+1,1),Milestones!$O$10:$O$209,1))</x:f>
      </x:c>
      <x:c r="M56" s="47" t="str">
        <x:f>IF(OR($B56="",COUNTIFS(Milestones!$C$10:$C$209,$B56,Milestones!$H$10:$H$209,"&gt;="&amp;M$9,Milestones!$H$10:$H$209,"&lt;"&amp;DATE(YEAR(M$9),MONTH(M$9)+1,1),Milestones!$O$10:$O$209,1)=0),"",COUNTIFS(Milestones!$C$10:$C$209,$B56,Milestones!$H$10:$H$209,"&gt;="&amp;M$9,Milestones!$H$10:$H$209,"&lt;"&amp;DATE(YEAR(M$9),MONTH(M$9)+1,1),Milestones!$O$10:$O$209,1))</x:f>
      </x:c>
      <x:c r="N56" s="47" t="str">
        <x:f>IF(OR($B56="",COUNTIFS(Milestones!$C$10:$C$209,$B56,Milestones!$H$10:$H$209,"&gt;="&amp;N$9,Milestones!$H$10:$H$209,"&lt;"&amp;DATE(YEAR(N$9),MONTH(N$9)+1,1),Milestones!$O$10:$O$209,1)=0),"",COUNTIFS(Milestones!$C$10:$C$209,$B56,Milestones!$H$10:$H$209,"&gt;="&amp;N$9,Milestones!$H$10:$H$209,"&lt;"&amp;DATE(YEAR(N$9),MONTH(N$9)+1,1),Milestones!$O$10:$O$209,1))</x:f>
      </x:c>
      <x:c r="O56" s="47" t="str">
        <x:f>IF(OR($B56="",COUNTIFS(Milestones!$C$10:$C$209,$B56,Milestones!$H$10:$H$209,"&gt;="&amp;O$9,Milestones!$H$10:$H$209,"&lt;"&amp;DATE(YEAR(O$9),MONTH(O$9)+1,1),Milestones!$O$10:$O$209,1)=0),"",COUNTIFS(Milestones!$C$10:$C$209,$B56,Milestones!$H$10:$H$209,"&gt;="&amp;O$9,Milestones!$H$10:$H$209,"&lt;"&amp;DATE(YEAR(O$9),MONTH(O$9)+1,1),Milestones!$O$10:$O$209,1))</x:f>
      </x:c>
      <x:c r="P56" s="47" t="str">
        <x:f>IF(OR($B56="",COUNTIFS(Milestones!$C$10:$C$209,$B56,Milestones!$H$10:$H$209,"&gt;="&amp;P$9,Milestones!$H$10:$H$209,"&lt;"&amp;DATE(YEAR(P$9),MONTH(P$9)+1,1),Milestones!$O$10:$O$209,1)=0),"",COUNTIFS(Milestones!$C$10:$C$209,$B56,Milestones!$H$10:$H$209,"&gt;="&amp;P$9,Milestones!$H$10:$H$209,"&lt;"&amp;DATE(YEAR(P$9),MONTH(P$9)+1,1),Milestones!$O$10:$O$209,1))</x:f>
      </x:c>
      <x:c r="Q56" s="47" t="str">
        <x:f>IF(OR($B56="",COUNTIFS(Milestones!$C$10:$C$209,$B56,Milestones!$H$10:$H$209,"&gt;="&amp;Q$9,Milestones!$H$10:$H$209,"&lt;"&amp;DATE(YEAR(Q$9),MONTH(Q$9)+1,1),Milestones!$O$10:$O$209,1)=0),"",COUNTIFS(Milestones!$C$10:$C$209,$B56,Milestones!$H$10:$H$209,"&gt;="&amp;Q$9,Milestones!$H$10:$H$209,"&lt;"&amp;DATE(YEAR(Q$9),MONTH(Q$9)+1,1),Milestones!$O$10:$O$209,1))</x:f>
      </x:c>
      <x:c r="R56" s="47" t="str">
        <x:f>IF(OR($B56="",COUNTIFS(Milestones!$C$10:$C$209,$B56,Milestones!$H$10:$H$209,"&gt;="&amp;R$9,Milestones!$H$10:$H$209,"&lt;"&amp;DATE(YEAR(R$9),MONTH(R$9)+1,1),Milestones!$O$10:$O$209,1)=0),"",COUNTIFS(Milestones!$C$10:$C$209,$B56,Milestones!$H$10:$H$209,"&gt;="&amp;R$9,Milestones!$H$10:$H$209,"&lt;"&amp;DATE(YEAR(R$9),MONTH(R$9)+1,1),Milestones!$O$10:$O$209,1))</x:f>
      </x:c>
      <x:c r="S56" s="47" t="str">
        <x:f>IF(OR($B56="",COUNTIFS(Milestones!$C$10:$C$209,$B56,Milestones!$H$10:$H$209,"&gt;="&amp;S$9,Milestones!$H$10:$H$209,"&lt;"&amp;DATE(YEAR(S$9),MONTH(S$9)+1,1),Milestones!$O$10:$O$209,1)=0),"",COUNTIFS(Milestones!$C$10:$C$209,$B56,Milestones!$H$10:$H$209,"&gt;="&amp;S$9,Milestones!$H$10:$H$209,"&lt;"&amp;DATE(YEAR(S$9),MONTH(S$9)+1,1),Milestones!$O$10:$O$209,1))</x:f>
      </x:c>
      <x:c r="T56" s="47" t="str">
        <x:f>IF(OR($B56="",COUNTIFS(Milestones!$C$10:$C$209,$B56,Milestones!$H$10:$H$209,"&gt;="&amp;T$9,Milestones!$H$10:$H$209,"&lt;"&amp;DATE(YEAR(T$9),MONTH(T$9)+1,1),Milestones!$O$10:$O$209,1)=0),"",COUNTIFS(Milestones!$C$10:$C$209,$B56,Milestones!$H$10:$H$209,"&gt;="&amp;T$9,Milestones!$H$10:$H$209,"&lt;"&amp;DATE(YEAR(T$9),MONTH(T$9)+1,1),Milestones!$O$10:$O$209,1))</x:f>
      </x:c>
      <x:c r="U56" s="3"/>
    </x:row>
    <x:row r="57" ht="34" customHeight="1">
      <x:c r="A57" s="3"/>
      <x:c r="B57" s="34" t="str">
        <x:f>IF(Projects!$B57="","",Projects!B57)</x:f>
      </x:c>
      <x:c r="C57" s="34" t="str">
        <x:f>IF(Projects!$B57="","",Projects!C57)</x:f>
      </x:c>
      <x:c r="D57" s="34" t="str">
        <x:f>IF(Projects!$B57="","",Projects!E57)</x:f>
      </x:c>
      <x:c r="E57" s="34" t="str">
        <x:f>IF(Projects!$B57="","",Projects!I57)</x:f>
      </x:c>
      <x:c r="F57" s="34" t="str">
        <x:f>IF(Projects!$B57="","",Projects!H57)</x:f>
      </x:c>
      <x:c r="G57" s="46" t="str">
        <x:f>IF(Projects!$B57="","",Projects!J57)</x:f>
      </x:c>
      <x:c r="H57" s="46" t="str">
        <x:f>IF(Projects!$B57="","",Projects!K57)</x:f>
      </x:c>
      <x:c r="I57" s="48" t="str">
        <x:f>IF(OR($B57="",COUNTIFS(Milestones!$C$10:$C$209,$B57,Milestones!$H$10:$H$209,"&gt;="&amp;I$9,Milestones!$H$10:$H$209,"&lt;"&amp;DATE(YEAR(I$9),MONTH(I$9)+1,1),Milestones!$O$10:$O$209,1)=0),"",COUNTIFS(Milestones!$C$10:$C$209,$B57,Milestones!$H$10:$H$209,"&gt;="&amp;I$9,Milestones!$H$10:$H$209,"&lt;"&amp;DATE(YEAR(I$9),MONTH(I$9)+1,1),Milestones!$O$10:$O$209,1))</x:f>
      </x:c>
      <x:c r="J57" s="48" t="str">
        <x:f>IF(OR($B57="",COUNTIFS(Milestones!$C$10:$C$209,$B57,Milestones!$H$10:$H$209,"&gt;="&amp;J$9,Milestones!$H$10:$H$209,"&lt;"&amp;DATE(YEAR(J$9),MONTH(J$9)+1,1),Milestones!$O$10:$O$209,1)=0),"",COUNTIFS(Milestones!$C$10:$C$209,$B57,Milestones!$H$10:$H$209,"&gt;="&amp;J$9,Milestones!$H$10:$H$209,"&lt;"&amp;DATE(YEAR(J$9),MONTH(J$9)+1,1),Milestones!$O$10:$O$209,1))</x:f>
      </x:c>
      <x:c r="K57" s="48" t="str">
        <x:f>IF(OR($B57="",COUNTIFS(Milestones!$C$10:$C$209,$B57,Milestones!$H$10:$H$209,"&gt;="&amp;K$9,Milestones!$H$10:$H$209,"&lt;"&amp;DATE(YEAR(K$9),MONTH(K$9)+1,1),Milestones!$O$10:$O$209,1)=0),"",COUNTIFS(Milestones!$C$10:$C$209,$B57,Milestones!$H$10:$H$209,"&gt;="&amp;K$9,Milestones!$H$10:$H$209,"&lt;"&amp;DATE(YEAR(K$9),MONTH(K$9)+1,1),Milestones!$O$10:$O$209,1))</x:f>
      </x:c>
      <x:c r="L57" s="48" t="str">
        <x:f>IF(OR($B57="",COUNTIFS(Milestones!$C$10:$C$209,$B57,Milestones!$H$10:$H$209,"&gt;="&amp;L$9,Milestones!$H$10:$H$209,"&lt;"&amp;DATE(YEAR(L$9),MONTH(L$9)+1,1),Milestones!$O$10:$O$209,1)=0),"",COUNTIFS(Milestones!$C$10:$C$209,$B57,Milestones!$H$10:$H$209,"&gt;="&amp;L$9,Milestones!$H$10:$H$209,"&lt;"&amp;DATE(YEAR(L$9),MONTH(L$9)+1,1),Milestones!$O$10:$O$209,1))</x:f>
      </x:c>
      <x:c r="M57" s="48" t="str">
        <x:f>IF(OR($B57="",COUNTIFS(Milestones!$C$10:$C$209,$B57,Milestones!$H$10:$H$209,"&gt;="&amp;M$9,Milestones!$H$10:$H$209,"&lt;"&amp;DATE(YEAR(M$9),MONTH(M$9)+1,1),Milestones!$O$10:$O$209,1)=0),"",COUNTIFS(Milestones!$C$10:$C$209,$B57,Milestones!$H$10:$H$209,"&gt;="&amp;M$9,Milestones!$H$10:$H$209,"&lt;"&amp;DATE(YEAR(M$9),MONTH(M$9)+1,1),Milestones!$O$10:$O$209,1))</x:f>
      </x:c>
      <x:c r="N57" s="48" t="str">
        <x:f>IF(OR($B57="",COUNTIFS(Milestones!$C$10:$C$209,$B57,Milestones!$H$10:$H$209,"&gt;="&amp;N$9,Milestones!$H$10:$H$209,"&lt;"&amp;DATE(YEAR(N$9),MONTH(N$9)+1,1),Milestones!$O$10:$O$209,1)=0),"",COUNTIFS(Milestones!$C$10:$C$209,$B57,Milestones!$H$10:$H$209,"&gt;="&amp;N$9,Milestones!$H$10:$H$209,"&lt;"&amp;DATE(YEAR(N$9),MONTH(N$9)+1,1),Milestones!$O$10:$O$209,1))</x:f>
      </x:c>
      <x:c r="O57" s="48" t="str">
        <x:f>IF(OR($B57="",COUNTIFS(Milestones!$C$10:$C$209,$B57,Milestones!$H$10:$H$209,"&gt;="&amp;O$9,Milestones!$H$10:$H$209,"&lt;"&amp;DATE(YEAR(O$9),MONTH(O$9)+1,1),Milestones!$O$10:$O$209,1)=0),"",COUNTIFS(Milestones!$C$10:$C$209,$B57,Milestones!$H$10:$H$209,"&gt;="&amp;O$9,Milestones!$H$10:$H$209,"&lt;"&amp;DATE(YEAR(O$9),MONTH(O$9)+1,1),Milestones!$O$10:$O$209,1))</x:f>
      </x:c>
      <x:c r="P57" s="48" t="str">
        <x:f>IF(OR($B57="",COUNTIFS(Milestones!$C$10:$C$209,$B57,Milestones!$H$10:$H$209,"&gt;="&amp;P$9,Milestones!$H$10:$H$209,"&lt;"&amp;DATE(YEAR(P$9),MONTH(P$9)+1,1),Milestones!$O$10:$O$209,1)=0),"",COUNTIFS(Milestones!$C$10:$C$209,$B57,Milestones!$H$10:$H$209,"&gt;="&amp;P$9,Milestones!$H$10:$H$209,"&lt;"&amp;DATE(YEAR(P$9),MONTH(P$9)+1,1),Milestones!$O$10:$O$209,1))</x:f>
      </x:c>
      <x:c r="Q57" s="48" t="str">
        <x:f>IF(OR($B57="",COUNTIFS(Milestones!$C$10:$C$209,$B57,Milestones!$H$10:$H$209,"&gt;="&amp;Q$9,Milestones!$H$10:$H$209,"&lt;"&amp;DATE(YEAR(Q$9),MONTH(Q$9)+1,1),Milestones!$O$10:$O$209,1)=0),"",COUNTIFS(Milestones!$C$10:$C$209,$B57,Milestones!$H$10:$H$209,"&gt;="&amp;Q$9,Milestones!$H$10:$H$209,"&lt;"&amp;DATE(YEAR(Q$9),MONTH(Q$9)+1,1),Milestones!$O$10:$O$209,1))</x:f>
      </x:c>
      <x:c r="R57" s="48" t="str">
        <x:f>IF(OR($B57="",COUNTIFS(Milestones!$C$10:$C$209,$B57,Milestones!$H$10:$H$209,"&gt;="&amp;R$9,Milestones!$H$10:$H$209,"&lt;"&amp;DATE(YEAR(R$9),MONTH(R$9)+1,1),Milestones!$O$10:$O$209,1)=0),"",COUNTIFS(Milestones!$C$10:$C$209,$B57,Milestones!$H$10:$H$209,"&gt;="&amp;R$9,Milestones!$H$10:$H$209,"&lt;"&amp;DATE(YEAR(R$9),MONTH(R$9)+1,1),Milestones!$O$10:$O$209,1))</x:f>
      </x:c>
      <x:c r="S57" s="48" t="str">
        <x:f>IF(OR($B57="",COUNTIFS(Milestones!$C$10:$C$209,$B57,Milestones!$H$10:$H$209,"&gt;="&amp;S$9,Milestones!$H$10:$H$209,"&lt;"&amp;DATE(YEAR(S$9),MONTH(S$9)+1,1),Milestones!$O$10:$O$209,1)=0),"",COUNTIFS(Milestones!$C$10:$C$209,$B57,Milestones!$H$10:$H$209,"&gt;="&amp;S$9,Milestones!$H$10:$H$209,"&lt;"&amp;DATE(YEAR(S$9),MONTH(S$9)+1,1),Milestones!$O$10:$O$209,1))</x:f>
      </x:c>
      <x:c r="T57" s="48" t="str">
        <x:f>IF(OR($B57="",COUNTIFS(Milestones!$C$10:$C$209,$B57,Milestones!$H$10:$H$209,"&gt;="&amp;T$9,Milestones!$H$10:$H$209,"&lt;"&amp;DATE(YEAR(T$9),MONTH(T$9)+1,1),Milestones!$O$10:$O$209,1)=0),"",COUNTIFS(Milestones!$C$10:$C$209,$B57,Milestones!$H$10:$H$209,"&gt;="&amp;T$9,Milestones!$H$10:$H$209,"&lt;"&amp;DATE(YEAR(T$9),MONTH(T$9)+1,1),Milestones!$O$10:$O$209,1))</x:f>
      </x:c>
      <x:c r="U57" s="3"/>
    </x:row>
    <x:row r="58" ht="34" customHeight="1">
      <x:c r="A58" s="3"/>
      <x:c r="B58" s="30" t="str">
        <x:f>IF(Projects!$B58="","",Projects!B58)</x:f>
      </x:c>
      <x:c r="C58" s="30" t="str">
        <x:f>IF(Projects!$B58="","",Projects!C58)</x:f>
      </x:c>
      <x:c r="D58" s="30" t="str">
        <x:f>IF(Projects!$B58="","",Projects!E58)</x:f>
      </x:c>
      <x:c r="E58" s="30" t="str">
        <x:f>IF(Projects!$B58="","",Projects!I58)</x:f>
      </x:c>
      <x:c r="F58" s="30" t="str">
        <x:f>IF(Projects!$B58="","",Projects!H58)</x:f>
      </x:c>
      <x:c r="G58" s="45" t="str">
        <x:f>IF(Projects!$B58="","",Projects!J58)</x:f>
      </x:c>
      <x:c r="H58" s="45" t="str">
        <x:f>IF(Projects!$B58="","",Projects!K58)</x:f>
      </x:c>
      <x:c r="I58" s="47" t="str">
        <x:f>IF(OR($B58="",COUNTIFS(Milestones!$C$10:$C$209,$B58,Milestones!$H$10:$H$209,"&gt;="&amp;I$9,Milestones!$H$10:$H$209,"&lt;"&amp;DATE(YEAR(I$9),MONTH(I$9)+1,1),Milestones!$O$10:$O$209,1)=0),"",COUNTIFS(Milestones!$C$10:$C$209,$B58,Milestones!$H$10:$H$209,"&gt;="&amp;I$9,Milestones!$H$10:$H$209,"&lt;"&amp;DATE(YEAR(I$9),MONTH(I$9)+1,1),Milestones!$O$10:$O$209,1))</x:f>
      </x:c>
      <x:c r="J58" s="47" t="str">
        <x:f>IF(OR($B58="",COUNTIFS(Milestones!$C$10:$C$209,$B58,Milestones!$H$10:$H$209,"&gt;="&amp;J$9,Milestones!$H$10:$H$209,"&lt;"&amp;DATE(YEAR(J$9),MONTH(J$9)+1,1),Milestones!$O$10:$O$209,1)=0),"",COUNTIFS(Milestones!$C$10:$C$209,$B58,Milestones!$H$10:$H$209,"&gt;="&amp;J$9,Milestones!$H$10:$H$209,"&lt;"&amp;DATE(YEAR(J$9),MONTH(J$9)+1,1),Milestones!$O$10:$O$209,1))</x:f>
      </x:c>
      <x:c r="K58" s="47" t="str">
        <x:f>IF(OR($B58="",COUNTIFS(Milestones!$C$10:$C$209,$B58,Milestones!$H$10:$H$209,"&gt;="&amp;K$9,Milestones!$H$10:$H$209,"&lt;"&amp;DATE(YEAR(K$9),MONTH(K$9)+1,1),Milestones!$O$10:$O$209,1)=0),"",COUNTIFS(Milestones!$C$10:$C$209,$B58,Milestones!$H$10:$H$209,"&gt;="&amp;K$9,Milestones!$H$10:$H$209,"&lt;"&amp;DATE(YEAR(K$9),MONTH(K$9)+1,1),Milestones!$O$10:$O$209,1))</x:f>
      </x:c>
      <x:c r="L58" s="47" t="str">
        <x:f>IF(OR($B58="",COUNTIFS(Milestones!$C$10:$C$209,$B58,Milestones!$H$10:$H$209,"&gt;="&amp;L$9,Milestones!$H$10:$H$209,"&lt;"&amp;DATE(YEAR(L$9),MONTH(L$9)+1,1),Milestones!$O$10:$O$209,1)=0),"",COUNTIFS(Milestones!$C$10:$C$209,$B58,Milestones!$H$10:$H$209,"&gt;="&amp;L$9,Milestones!$H$10:$H$209,"&lt;"&amp;DATE(YEAR(L$9),MONTH(L$9)+1,1),Milestones!$O$10:$O$209,1))</x:f>
      </x:c>
      <x:c r="M58" s="47" t="str">
        <x:f>IF(OR($B58="",COUNTIFS(Milestones!$C$10:$C$209,$B58,Milestones!$H$10:$H$209,"&gt;="&amp;M$9,Milestones!$H$10:$H$209,"&lt;"&amp;DATE(YEAR(M$9),MONTH(M$9)+1,1),Milestones!$O$10:$O$209,1)=0),"",COUNTIFS(Milestones!$C$10:$C$209,$B58,Milestones!$H$10:$H$209,"&gt;="&amp;M$9,Milestones!$H$10:$H$209,"&lt;"&amp;DATE(YEAR(M$9),MONTH(M$9)+1,1),Milestones!$O$10:$O$209,1))</x:f>
      </x:c>
      <x:c r="N58" s="47" t="str">
        <x:f>IF(OR($B58="",COUNTIFS(Milestones!$C$10:$C$209,$B58,Milestones!$H$10:$H$209,"&gt;="&amp;N$9,Milestones!$H$10:$H$209,"&lt;"&amp;DATE(YEAR(N$9),MONTH(N$9)+1,1),Milestones!$O$10:$O$209,1)=0),"",COUNTIFS(Milestones!$C$10:$C$209,$B58,Milestones!$H$10:$H$209,"&gt;="&amp;N$9,Milestones!$H$10:$H$209,"&lt;"&amp;DATE(YEAR(N$9),MONTH(N$9)+1,1),Milestones!$O$10:$O$209,1))</x:f>
      </x:c>
      <x:c r="O58" s="47" t="str">
        <x:f>IF(OR($B58="",COUNTIFS(Milestones!$C$10:$C$209,$B58,Milestones!$H$10:$H$209,"&gt;="&amp;O$9,Milestones!$H$10:$H$209,"&lt;"&amp;DATE(YEAR(O$9),MONTH(O$9)+1,1),Milestones!$O$10:$O$209,1)=0),"",COUNTIFS(Milestones!$C$10:$C$209,$B58,Milestones!$H$10:$H$209,"&gt;="&amp;O$9,Milestones!$H$10:$H$209,"&lt;"&amp;DATE(YEAR(O$9),MONTH(O$9)+1,1),Milestones!$O$10:$O$209,1))</x:f>
      </x:c>
      <x:c r="P58" s="47" t="str">
        <x:f>IF(OR($B58="",COUNTIFS(Milestones!$C$10:$C$209,$B58,Milestones!$H$10:$H$209,"&gt;="&amp;P$9,Milestones!$H$10:$H$209,"&lt;"&amp;DATE(YEAR(P$9),MONTH(P$9)+1,1),Milestones!$O$10:$O$209,1)=0),"",COUNTIFS(Milestones!$C$10:$C$209,$B58,Milestones!$H$10:$H$209,"&gt;="&amp;P$9,Milestones!$H$10:$H$209,"&lt;"&amp;DATE(YEAR(P$9),MONTH(P$9)+1,1),Milestones!$O$10:$O$209,1))</x:f>
      </x:c>
      <x:c r="Q58" s="47" t="str">
        <x:f>IF(OR($B58="",COUNTIFS(Milestones!$C$10:$C$209,$B58,Milestones!$H$10:$H$209,"&gt;="&amp;Q$9,Milestones!$H$10:$H$209,"&lt;"&amp;DATE(YEAR(Q$9),MONTH(Q$9)+1,1),Milestones!$O$10:$O$209,1)=0),"",COUNTIFS(Milestones!$C$10:$C$209,$B58,Milestones!$H$10:$H$209,"&gt;="&amp;Q$9,Milestones!$H$10:$H$209,"&lt;"&amp;DATE(YEAR(Q$9),MONTH(Q$9)+1,1),Milestones!$O$10:$O$209,1))</x:f>
      </x:c>
      <x:c r="R58" s="47" t="str">
        <x:f>IF(OR($B58="",COUNTIFS(Milestones!$C$10:$C$209,$B58,Milestones!$H$10:$H$209,"&gt;="&amp;R$9,Milestones!$H$10:$H$209,"&lt;"&amp;DATE(YEAR(R$9),MONTH(R$9)+1,1),Milestones!$O$10:$O$209,1)=0),"",COUNTIFS(Milestones!$C$10:$C$209,$B58,Milestones!$H$10:$H$209,"&gt;="&amp;R$9,Milestones!$H$10:$H$209,"&lt;"&amp;DATE(YEAR(R$9),MONTH(R$9)+1,1),Milestones!$O$10:$O$209,1))</x:f>
      </x:c>
      <x:c r="S58" s="47" t="str">
        <x:f>IF(OR($B58="",COUNTIFS(Milestones!$C$10:$C$209,$B58,Milestones!$H$10:$H$209,"&gt;="&amp;S$9,Milestones!$H$10:$H$209,"&lt;"&amp;DATE(YEAR(S$9),MONTH(S$9)+1,1),Milestones!$O$10:$O$209,1)=0),"",COUNTIFS(Milestones!$C$10:$C$209,$B58,Milestones!$H$10:$H$209,"&gt;="&amp;S$9,Milestones!$H$10:$H$209,"&lt;"&amp;DATE(YEAR(S$9),MONTH(S$9)+1,1),Milestones!$O$10:$O$209,1))</x:f>
      </x:c>
      <x:c r="T58" s="47" t="str">
        <x:f>IF(OR($B58="",COUNTIFS(Milestones!$C$10:$C$209,$B58,Milestones!$H$10:$H$209,"&gt;="&amp;T$9,Milestones!$H$10:$H$209,"&lt;"&amp;DATE(YEAR(T$9),MONTH(T$9)+1,1),Milestones!$O$10:$O$209,1)=0),"",COUNTIFS(Milestones!$C$10:$C$209,$B58,Milestones!$H$10:$H$209,"&gt;="&amp;T$9,Milestones!$H$10:$H$209,"&lt;"&amp;DATE(YEAR(T$9),MONTH(T$9)+1,1),Milestones!$O$10:$O$209,1))</x:f>
      </x:c>
      <x:c r="U58" s="3"/>
    </x:row>
    <x:row r="59" ht="34" customHeight="1">
      <x:c r="A59" s="3"/>
      <x:c r="B59" s="34" t="str">
        <x:f>IF(Projects!$B59="","",Projects!B59)</x:f>
      </x:c>
      <x:c r="C59" s="34" t="str">
        <x:f>IF(Projects!$B59="","",Projects!C59)</x:f>
      </x:c>
      <x:c r="D59" s="34" t="str">
        <x:f>IF(Projects!$B59="","",Projects!E59)</x:f>
      </x:c>
      <x:c r="E59" s="34" t="str">
        <x:f>IF(Projects!$B59="","",Projects!I59)</x:f>
      </x:c>
      <x:c r="F59" s="34" t="str">
        <x:f>IF(Projects!$B59="","",Projects!H59)</x:f>
      </x:c>
      <x:c r="G59" s="46" t="str">
        <x:f>IF(Projects!$B59="","",Projects!J59)</x:f>
      </x:c>
      <x:c r="H59" s="46" t="str">
        <x:f>IF(Projects!$B59="","",Projects!K59)</x:f>
      </x:c>
      <x:c r="I59" s="48" t="str">
        <x:f>IF(OR($B59="",COUNTIFS(Milestones!$C$10:$C$209,$B59,Milestones!$H$10:$H$209,"&gt;="&amp;I$9,Milestones!$H$10:$H$209,"&lt;"&amp;DATE(YEAR(I$9),MONTH(I$9)+1,1),Milestones!$O$10:$O$209,1)=0),"",COUNTIFS(Milestones!$C$10:$C$209,$B59,Milestones!$H$10:$H$209,"&gt;="&amp;I$9,Milestones!$H$10:$H$209,"&lt;"&amp;DATE(YEAR(I$9),MONTH(I$9)+1,1),Milestones!$O$10:$O$209,1))</x:f>
      </x:c>
      <x:c r="J59" s="48" t="str">
        <x:f>IF(OR($B59="",COUNTIFS(Milestones!$C$10:$C$209,$B59,Milestones!$H$10:$H$209,"&gt;="&amp;J$9,Milestones!$H$10:$H$209,"&lt;"&amp;DATE(YEAR(J$9),MONTH(J$9)+1,1),Milestones!$O$10:$O$209,1)=0),"",COUNTIFS(Milestones!$C$10:$C$209,$B59,Milestones!$H$10:$H$209,"&gt;="&amp;J$9,Milestones!$H$10:$H$209,"&lt;"&amp;DATE(YEAR(J$9),MONTH(J$9)+1,1),Milestones!$O$10:$O$209,1))</x:f>
      </x:c>
      <x:c r="K59" s="48" t="str">
        <x:f>IF(OR($B59="",COUNTIFS(Milestones!$C$10:$C$209,$B59,Milestones!$H$10:$H$209,"&gt;="&amp;K$9,Milestones!$H$10:$H$209,"&lt;"&amp;DATE(YEAR(K$9),MONTH(K$9)+1,1),Milestones!$O$10:$O$209,1)=0),"",COUNTIFS(Milestones!$C$10:$C$209,$B59,Milestones!$H$10:$H$209,"&gt;="&amp;K$9,Milestones!$H$10:$H$209,"&lt;"&amp;DATE(YEAR(K$9),MONTH(K$9)+1,1),Milestones!$O$10:$O$209,1))</x:f>
      </x:c>
      <x:c r="L59" s="48" t="str">
        <x:f>IF(OR($B59="",COUNTIFS(Milestones!$C$10:$C$209,$B59,Milestones!$H$10:$H$209,"&gt;="&amp;L$9,Milestones!$H$10:$H$209,"&lt;"&amp;DATE(YEAR(L$9),MONTH(L$9)+1,1),Milestones!$O$10:$O$209,1)=0),"",COUNTIFS(Milestones!$C$10:$C$209,$B59,Milestones!$H$10:$H$209,"&gt;="&amp;L$9,Milestones!$H$10:$H$209,"&lt;"&amp;DATE(YEAR(L$9),MONTH(L$9)+1,1),Milestones!$O$10:$O$209,1))</x:f>
      </x:c>
      <x:c r="M59" s="48" t="str">
        <x:f>IF(OR($B59="",COUNTIFS(Milestones!$C$10:$C$209,$B59,Milestones!$H$10:$H$209,"&gt;="&amp;M$9,Milestones!$H$10:$H$209,"&lt;"&amp;DATE(YEAR(M$9),MONTH(M$9)+1,1),Milestones!$O$10:$O$209,1)=0),"",COUNTIFS(Milestones!$C$10:$C$209,$B59,Milestones!$H$10:$H$209,"&gt;="&amp;M$9,Milestones!$H$10:$H$209,"&lt;"&amp;DATE(YEAR(M$9),MONTH(M$9)+1,1),Milestones!$O$10:$O$209,1))</x:f>
      </x:c>
      <x:c r="N59" s="48" t="str">
        <x:f>IF(OR($B59="",COUNTIFS(Milestones!$C$10:$C$209,$B59,Milestones!$H$10:$H$209,"&gt;="&amp;N$9,Milestones!$H$10:$H$209,"&lt;"&amp;DATE(YEAR(N$9),MONTH(N$9)+1,1),Milestones!$O$10:$O$209,1)=0),"",COUNTIFS(Milestones!$C$10:$C$209,$B59,Milestones!$H$10:$H$209,"&gt;="&amp;N$9,Milestones!$H$10:$H$209,"&lt;"&amp;DATE(YEAR(N$9),MONTH(N$9)+1,1),Milestones!$O$10:$O$209,1))</x:f>
      </x:c>
      <x:c r="O59" s="48" t="str">
        <x:f>IF(OR($B59="",COUNTIFS(Milestones!$C$10:$C$209,$B59,Milestones!$H$10:$H$209,"&gt;="&amp;O$9,Milestones!$H$10:$H$209,"&lt;"&amp;DATE(YEAR(O$9),MONTH(O$9)+1,1),Milestones!$O$10:$O$209,1)=0),"",COUNTIFS(Milestones!$C$10:$C$209,$B59,Milestones!$H$10:$H$209,"&gt;="&amp;O$9,Milestones!$H$10:$H$209,"&lt;"&amp;DATE(YEAR(O$9),MONTH(O$9)+1,1),Milestones!$O$10:$O$209,1))</x:f>
      </x:c>
      <x:c r="P59" s="48" t="str">
        <x:f>IF(OR($B59="",COUNTIFS(Milestones!$C$10:$C$209,$B59,Milestones!$H$10:$H$209,"&gt;="&amp;P$9,Milestones!$H$10:$H$209,"&lt;"&amp;DATE(YEAR(P$9),MONTH(P$9)+1,1),Milestones!$O$10:$O$209,1)=0),"",COUNTIFS(Milestones!$C$10:$C$209,$B59,Milestones!$H$10:$H$209,"&gt;="&amp;P$9,Milestones!$H$10:$H$209,"&lt;"&amp;DATE(YEAR(P$9),MONTH(P$9)+1,1),Milestones!$O$10:$O$209,1))</x:f>
      </x:c>
      <x:c r="Q59" s="48" t="str">
        <x:f>IF(OR($B59="",COUNTIFS(Milestones!$C$10:$C$209,$B59,Milestones!$H$10:$H$209,"&gt;="&amp;Q$9,Milestones!$H$10:$H$209,"&lt;"&amp;DATE(YEAR(Q$9),MONTH(Q$9)+1,1),Milestones!$O$10:$O$209,1)=0),"",COUNTIFS(Milestones!$C$10:$C$209,$B59,Milestones!$H$10:$H$209,"&gt;="&amp;Q$9,Milestones!$H$10:$H$209,"&lt;"&amp;DATE(YEAR(Q$9),MONTH(Q$9)+1,1),Milestones!$O$10:$O$209,1))</x:f>
      </x:c>
      <x:c r="R59" s="48" t="str">
        <x:f>IF(OR($B59="",COUNTIFS(Milestones!$C$10:$C$209,$B59,Milestones!$H$10:$H$209,"&gt;="&amp;R$9,Milestones!$H$10:$H$209,"&lt;"&amp;DATE(YEAR(R$9),MONTH(R$9)+1,1),Milestones!$O$10:$O$209,1)=0),"",COUNTIFS(Milestones!$C$10:$C$209,$B59,Milestones!$H$10:$H$209,"&gt;="&amp;R$9,Milestones!$H$10:$H$209,"&lt;"&amp;DATE(YEAR(R$9),MONTH(R$9)+1,1),Milestones!$O$10:$O$209,1))</x:f>
      </x:c>
      <x:c r="S59" s="48" t="str">
        <x:f>IF(OR($B59="",COUNTIFS(Milestones!$C$10:$C$209,$B59,Milestones!$H$10:$H$209,"&gt;="&amp;S$9,Milestones!$H$10:$H$209,"&lt;"&amp;DATE(YEAR(S$9),MONTH(S$9)+1,1),Milestones!$O$10:$O$209,1)=0),"",COUNTIFS(Milestones!$C$10:$C$209,$B59,Milestones!$H$10:$H$209,"&gt;="&amp;S$9,Milestones!$H$10:$H$209,"&lt;"&amp;DATE(YEAR(S$9),MONTH(S$9)+1,1),Milestones!$O$10:$O$209,1))</x:f>
      </x:c>
      <x:c r="T59" s="48" t="str">
        <x:f>IF(OR($B59="",COUNTIFS(Milestones!$C$10:$C$209,$B59,Milestones!$H$10:$H$209,"&gt;="&amp;T$9,Milestones!$H$10:$H$209,"&lt;"&amp;DATE(YEAR(T$9),MONTH(T$9)+1,1),Milestones!$O$10:$O$209,1)=0),"",COUNTIFS(Milestones!$C$10:$C$209,$B59,Milestones!$H$10:$H$209,"&gt;="&amp;T$9,Milestones!$H$10:$H$209,"&lt;"&amp;DATE(YEAR(T$9),MONTH(T$9)+1,1),Milestones!$O$10:$O$209,1))</x:f>
      </x:c>
      <x:c r="U59" s="3"/>
    </x:row>
    <x:row r="60" ht="25" customHeight="1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3"/>
      <x:c r="L60" s="3"/>
      <x:c r="M60" s="3"/>
      <x:c r="N60" s="3"/>
      <x:c r="O60" s="3"/>
      <x:c r="P60" s="3"/>
      <x:c r="Q60" s="3"/>
      <x:c r="R60" s="3"/>
      <x:c r="S60" s="3"/>
      <x:c r="T60" s="3"/>
      <x:c r="U60" s="3"/>
    </x:row>
    <x:row r="61" ht="25" customHeight="1">
      <x:c r="A61" s="3"/>
      <x:c r="B61" s="3"/>
      <x:c r="C61" s="3"/>
      <x:c r="D61" s="3"/>
      <x:c r="E61" s="3"/>
      <x:c r="F61" s="3"/>
      <x:c r="G61" s="3"/>
      <x:c r="H61" s="3"/>
      <x:c r="I61" s="3"/>
      <x:c r="J61" s="3"/>
      <x:c r="K61" s="3"/>
      <x:c r="L61" s="3"/>
      <x:c r="M61" s="3"/>
      <x:c r="N61" s="3"/>
      <x:c r="O61" s="3"/>
      <x:c r="P61" s="3"/>
      <x:c r="Q61" s="3"/>
      <x:c r="R61" s="3"/>
      <x:c r="S61" s="3"/>
      <x:c r="T61" s="3"/>
      <x:c r="U61" s="3"/>
    </x:row>
    <x:row r="62" ht="25" customHeight="1">
      <x:c r="A62" s="3"/>
      <x:c r="B62" s="3"/>
      <x:c r="C62" s="3"/>
      <x:c r="D62" s="3"/>
      <x:c r="E62" s="3"/>
      <x:c r="F62" s="3"/>
      <x:c r="G62" s="3"/>
      <x:c r="H62" s="3"/>
      <x:c r="I62" s="3"/>
      <x:c r="J62" s="3"/>
      <x:c r="K62" s="3"/>
      <x:c r="L62" s="3"/>
      <x:c r="M62" s="3"/>
      <x:c r="N62" s="3"/>
      <x:c r="O62" s="3"/>
      <x:c r="P62" s="3"/>
      <x:c r="Q62" s="3"/>
      <x:c r="R62" s="3"/>
      <x:c r="S62" s="3"/>
      <x:c r="T62" s="3"/>
      <x:c r="U62" s="3"/>
    </x:row>
    <x:row r="63" ht="25" customHeight="1">
      <x:c r="A63" s="3"/>
      <x:c r="B63" s="3"/>
      <x:c r="C63" s="3"/>
      <x:c r="D63" s="3"/>
      <x:c r="E63" s="3"/>
      <x:c r="F63" s="3"/>
      <x:c r="G63" s="3"/>
      <x:c r="H63" s="3"/>
      <x:c r="I63" s="3"/>
      <x:c r="J63" s="3"/>
      <x:c r="K63" s="3"/>
      <x:c r="L63" s="3"/>
      <x:c r="M63" s="3"/>
      <x:c r="N63" s="3"/>
      <x:c r="O63" s="3"/>
      <x:c r="P63" s="3"/>
      <x:c r="Q63" s="3"/>
      <x:c r="R63" s="3"/>
      <x:c r="S63" s="3"/>
      <x:c r="T63" s="3"/>
      <x:c r="U63" s="3"/>
    </x:row>
  </x:sheetData>
  <x:mergeCells>
    <x:mergeCell ref="B2:T2"/>
    <x:mergeCell ref="B3:T3"/>
    <x:mergeCell ref="B5:T5"/>
    <x:mergeCell ref="B6:T6"/>
  </x:mergeCells>
  <x:conditionalFormatting sqref="I10:I10">
    <x:cfRule type="expression" dxfId="90" priority="1">
      <x:formula>AND(AND($B10&lt;&gt;"",Projects!$M10&lt;&gt;"Check inputs",$F10&lt;&gt;"Cancelled",$G10&lt;DATE(YEAR(I$9),MONTH(I$9)+1,1),$H10&gt;=I$9),$F10="Complete")</x:formula>
    </x:cfRule>
    <x:cfRule type="expression" dxfId="91" priority="2">
      <x:formula>AND(AND($B10&lt;&gt;"",Projects!$M10&lt;&gt;"Check inputs",$F10&lt;&gt;"Cancelled",$G10&lt;DATE(YEAR(I$9),MONTH(I$9)+1,1),$H10&gt;=I$9),AND($F10&lt;&gt;"Complete",$E10="On track"))</x:formula>
    </x:cfRule>
    <x:cfRule type="expression" dxfId="92" priority="3">
      <x:formula>AND(AND($B10&lt;&gt;"",Projects!$M10&lt;&gt;"Check inputs",$F10&lt;&gt;"Cancelled",$G10&lt;DATE(YEAR(I$9),MONTH(I$9)+1,1),$H10&gt;=I$9),AND($F10&lt;&gt;"Complete",$E10="At risk"))</x:formula>
    </x:cfRule>
    <x:cfRule type="expression" dxfId="93" priority="4">
      <x:formula>AND(AND($B10&lt;&gt;"",Projects!$M10&lt;&gt;"Check inputs",$F10&lt;&gt;"Cancelled",$G10&lt;DATE(YEAR(I$9),MONTH(I$9)+1,1),$H10&gt;=I$9),AND($F10&lt;&gt;"Complete",$E10="Off track"))</x:formula>
    </x:cfRule>
  </x:conditionalFormatting>
  <x:conditionalFormatting sqref="J10:J10">
    <x:cfRule type="expression" dxfId="94" priority="5">
      <x:formula>AND(AND($B10&lt;&gt;"",Projects!$M10&lt;&gt;"Check inputs",$F10&lt;&gt;"Cancelled",$G10&lt;DATE(YEAR(J$9),MONTH(J$9)+1,1),$H10&gt;=J$9),$F10="Complete")</x:formula>
    </x:cfRule>
    <x:cfRule type="expression" dxfId="95" priority="6">
      <x:formula>AND(AND($B10&lt;&gt;"",Projects!$M10&lt;&gt;"Check inputs",$F10&lt;&gt;"Cancelled",$G10&lt;DATE(YEAR(J$9),MONTH(J$9)+1,1),$H10&gt;=J$9),AND($F10&lt;&gt;"Complete",$E10="On track"))</x:formula>
    </x:cfRule>
    <x:cfRule type="expression" dxfId="96" priority="7">
      <x:formula>AND(AND($B10&lt;&gt;"",Projects!$M10&lt;&gt;"Check inputs",$F10&lt;&gt;"Cancelled",$G10&lt;DATE(YEAR(J$9),MONTH(J$9)+1,1),$H10&gt;=J$9),AND($F10&lt;&gt;"Complete",$E10="At risk"))</x:formula>
    </x:cfRule>
    <x:cfRule type="expression" dxfId="97" priority="8">
      <x:formula>AND(AND($B10&lt;&gt;"",Projects!$M10&lt;&gt;"Check inputs",$F10&lt;&gt;"Cancelled",$G10&lt;DATE(YEAR(J$9),MONTH(J$9)+1,1),$H10&gt;=J$9),AND($F10&lt;&gt;"Complete",$E10="Off track"))</x:formula>
    </x:cfRule>
  </x:conditionalFormatting>
  <x:conditionalFormatting sqref="K10:K10">
    <x:cfRule type="expression" dxfId="98" priority="9">
      <x:formula>AND(AND($B10&lt;&gt;"",Projects!$M10&lt;&gt;"Check inputs",$F10&lt;&gt;"Cancelled",$G10&lt;DATE(YEAR(K$9),MONTH(K$9)+1,1),$H10&gt;=K$9),$F10="Complete")</x:formula>
    </x:cfRule>
    <x:cfRule type="expression" dxfId="99" priority="10">
      <x:formula>AND(AND($B10&lt;&gt;"",Projects!$M10&lt;&gt;"Check inputs",$F10&lt;&gt;"Cancelled",$G10&lt;DATE(YEAR(K$9),MONTH(K$9)+1,1),$H10&gt;=K$9),AND($F10&lt;&gt;"Complete",$E10="On track"))</x:formula>
    </x:cfRule>
    <x:cfRule type="expression" dxfId="100" priority="11">
      <x:formula>AND(AND($B10&lt;&gt;"",Projects!$M10&lt;&gt;"Check inputs",$F10&lt;&gt;"Cancelled",$G10&lt;DATE(YEAR(K$9),MONTH(K$9)+1,1),$H10&gt;=K$9),AND($F10&lt;&gt;"Complete",$E10="At risk"))</x:formula>
    </x:cfRule>
    <x:cfRule type="expression" dxfId="101" priority="12">
      <x:formula>AND(AND($B10&lt;&gt;"",Projects!$M10&lt;&gt;"Check inputs",$F10&lt;&gt;"Cancelled",$G10&lt;DATE(YEAR(K$9),MONTH(K$9)+1,1),$H10&gt;=K$9),AND($F10&lt;&gt;"Complete",$E10="Off track"))</x:formula>
    </x:cfRule>
  </x:conditionalFormatting>
  <x:conditionalFormatting sqref="L10:L10">
    <x:cfRule type="expression" dxfId="102" priority="13">
      <x:formula>AND(AND($B10&lt;&gt;"",Projects!$M10&lt;&gt;"Check inputs",$F10&lt;&gt;"Cancelled",$G10&lt;DATE(YEAR(L$9),MONTH(L$9)+1,1),$H10&gt;=L$9),$F10="Complete")</x:formula>
    </x:cfRule>
    <x:cfRule type="expression" dxfId="103" priority="14">
      <x:formula>AND(AND($B10&lt;&gt;"",Projects!$M10&lt;&gt;"Check inputs",$F10&lt;&gt;"Cancelled",$G10&lt;DATE(YEAR(L$9),MONTH(L$9)+1,1),$H10&gt;=L$9),AND($F10&lt;&gt;"Complete",$E10="On track"))</x:formula>
    </x:cfRule>
    <x:cfRule type="expression" dxfId="104" priority="15">
      <x:formula>AND(AND($B10&lt;&gt;"",Projects!$M10&lt;&gt;"Check inputs",$F10&lt;&gt;"Cancelled",$G10&lt;DATE(YEAR(L$9),MONTH(L$9)+1,1),$H10&gt;=L$9),AND($F10&lt;&gt;"Complete",$E10="At risk"))</x:formula>
    </x:cfRule>
    <x:cfRule type="expression" dxfId="105" priority="16">
      <x:formula>AND(AND($B10&lt;&gt;"",Projects!$M10&lt;&gt;"Check inputs",$F10&lt;&gt;"Cancelled",$G10&lt;DATE(YEAR(L$9),MONTH(L$9)+1,1),$H10&gt;=L$9),AND($F10&lt;&gt;"Complete",$E10="Off track"))</x:formula>
    </x:cfRule>
  </x:conditionalFormatting>
  <x:conditionalFormatting sqref="M10:M10">
    <x:cfRule type="expression" dxfId="106" priority="17">
      <x:formula>AND(AND($B10&lt;&gt;"",Projects!$M10&lt;&gt;"Check inputs",$F10&lt;&gt;"Cancelled",$G10&lt;DATE(YEAR(M$9),MONTH(M$9)+1,1),$H10&gt;=M$9),$F10="Complete")</x:formula>
    </x:cfRule>
    <x:cfRule type="expression" dxfId="107" priority="18">
      <x:formula>AND(AND($B10&lt;&gt;"",Projects!$M10&lt;&gt;"Check inputs",$F10&lt;&gt;"Cancelled",$G10&lt;DATE(YEAR(M$9),MONTH(M$9)+1,1),$H10&gt;=M$9),AND($F10&lt;&gt;"Complete",$E10="On track"))</x:formula>
    </x:cfRule>
    <x:cfRule type="expression" dxfId="108" priority="19">
      <x:formula>AND(AND($B10&lt;&gt;"",Projects!$M10&lt;&gt;"Check inputs",$F10&lt;&gt;"Cancelled",$G10&lt;DATE(YEAR(M$9),MONTH(M$9)+1,1),$H10&gt;=M$9),AND($F10&lt;&gt;"Complete",$E10="At risk"))</x:formula>
    </x:cfRule>
    <x:cfRule type="expression" dxfId="109" priority="20">
      <x:formula>AND(AND($B10&lt;&gt;"",Projects!$M10&lt;&gt;"Check inputs",$F10&lt;&gt;"Cancelled",$G10&lt;DATE(YEAR(M$9),MONTH(M$9)+1,1),$H10&gt;=M$9),AND($F10&lt;&gt;"Complete",$E10="Off track"))</x:formula>
    </x:cfRule>
  </x:conditionalFormatting>
  <x:conditionalFormatting sqref="N10:N10">
    <x:cfRule type="expression" dxfId="110" priority="21">
      <x:formula>AND(AND($B10&lt;&gt;"",Projects!$M10&lt;&gt;"Check inputs",$F10&lt;&gt;"Cancelled",$G10&lt;DATE(YEAR(N$9),MONTH(N$9)+1,1),$H10&gt;=N$9),$F10="Complete")</x:formula>
    </x:cfRule>
    <x:cfRule type="expression" dxfId="111" priority="22">
      <x:formula>AND(AND($B10&lt;&gt;"",Projects!$M10&lt;&gt;"Check inputs",$F10&lt;&gt;"Cancelled",$G10&lt;DATE(YEAR(N$9),MONTH(N$9)+1,1),$H10&gt;=N$9),AND($F10&lt;&gt;"Complete",$E10="On track"))</x:formula>
    </x:cfRule>
    <x:cfRule type="expression" dxfId="112" priority="23">
      <x:formula>AND(AND($B10&lt;&gt;"",Projects!$M10&lt;&gt;"Check inputs",$F10&lt;&gt;"Cancelled",$G10&lt;DATE(YEAR(N$9),MONTH(N$9)+1,1),$H10&gt;=N$9),AND($F10&lt;&gt;"Complete",$E10="At risk"))</x:formula>
    </x:cfRule>
    <x:cfRule type="expression" dxfId="113" priority="24">
      <x:formula>AND(AND($B10&lt;&gt;"",Projects!$M10&lt;&gt;"Check inputs",$F10&lt;&gt;"Cancelled",$G10&lt;DATE(YEAR(N$9),MONTH(N$9)+1,1),$H10&gt;=N$9),AND($F10&lt;&gt;"Complete",$E10="Off track"))</x:formula>
    </x:cfRule>
  </x:conditionalFormatting>
  <x:conditionalFormatting sqref="O10:O10">
    <x:cfRule type="expression" dxfId="114" priority="25">
      <x:formula>AND(AND($B10&lt;&gt;"",Projects!$M10&lt;&gt;"Check inputs",$F10&lt;&gt;"Cancelled",$G10&lt;DATE(YEAR(O$9),MONTH(O$9)+1,1),$H10&gt;=O$9),$F10="Complete")</x:formula>
    </x:cfRule>
    <x:cfRule type="expression" dxfId="115" priority="26">
      <x:formula>AND(AND($B10&lt;&gt;"",Projects!$M10&lt;&gt;"Check inputs",$F10&lt;&gt;"Cancelled",$G10&lt;DATE(YEAR(O$9),MONTH(O$9)+1,1),$H10&gt;=O$9),AND($F10&lt;&gt;"Complete",$E10="On track"))</x:formula>
    </x:cfRule>
    <x:cfRule type="expression" dxfId="116" priority="27">
      <x:formula>AND(AND($B10&lt;&gt;"",Projects!$M10&lt;&gt;"Check inputs",$F10&lt;&gt;"Cancelled",$G10&lt;DATE(YEAR(O$9),MONTH(O$9)+1,1),$H10&gt;=O$9),AND($F10&lt;&gt;"Complete",$E10="At risk"))</x:formula>
    </x:cfRule>
    <x:cfRule type="expression" dxfId="117" priority="28">
      <x:formula>AND(AND($B10&lt;&gt;"",Projects!$M10&lt;&gt;"Check inputs",$F10&lt;&gt;"Cancelled",$G10&lt;DATE(YEAR(O$9),MONTH(O$9)+1,1),$H10&gt;=O$9),AND($F10&lt;&gt;"Complete",$E10="Off track"))</x:formula>
    </x:cfRule>
  </x:conditionalFormatting>
  <x:conditionalFormatting sqref="P10:P10">
    <x:cfRule type="expression" dxfId="118" priority="29">
      <x:formula>AND(AND($B10&lt;&gt;"",Projects!$M10&lt;&gt;"Check inputs",$F10&lt;&gt;"Cancelled",$G10&lt;DATE(YEAR(P$9),MONTH(P$9)+1,1),$H10&gt;=P$9),$F10="Complete")</x:formula>
    </x:cfRule>
    <x:cfRule type="expression" dxfId="119" priority="30">
      <x:formula>AND(AND($B10&lt;&gt;"",Projects!$M10&lt;&gt;"Check inputs",$F10&lt;&gt;"Cancelled",$G10&lt;DATE(YEAR(P$9),MONTH(P$9)+1,1),$H10&gt;=P$9),AND($F10&lt;&gt;"Complete",$E10="On track"))</x:formula>
    </x:cfRule>
    <x:cfRule type="expression" dxfId="120" priority="31">
      <x:formula>AND(AND($B10&lt;&gt;"",Projects!$M10&lt;&gt;"Check inputs",$F10&lt;&gt;"Cancelled",$G10&lt;DATE(YEAR(P$9),MONTH(P$9)+1,1),$H10&gt;=P$9),AND($F10&lt;&gt;"Complete",$E10="At risk"))</x:formula>
    </x:cfRule>
    <x:cfRule type="expression" dxfId="121" priority="32">
      <x:formula>AND(AND($B10&lt;&gt;"",Projects!$M10&lt;&gt;"Check inputs",$F10&lt;&gt;"Cancelled",$G10&lt;DATE(YEAR(P$9),MONTH(P$9)+1,1),$H10&gt;=P$9),AND($F10&lt;&gt;"Complete",$E10="Off track"))</x:formula>
    </x:cfRule>
  </x:conditionalFormatting>
  <x:conditionalFormatting sqref="Q10:Q10">
    <x:cfRule type="expression" dxfId="122" priority="33">
      <x:formula>AND(AND($B10&lt;&gt;"",Projects!$M10&lt;&gt;"Check inputs",$F10&lt;&gt;"Cancelled",$G10&lt;DATE(YEAR(Q$9),MONTH(Q$9)+1,1),$H10&gt;=Q$9),$F10="Complete")</x:formula>
    </x:cfRule>
    <x:cfRule type="expression" dxfId="123" priority="34">
      <x:formula>AND(AND($B10&lt;&gt;"",Projects!$M10&lt;&gt;"Check inputs",$F10&lt;&gt;"Cancelled",$G10&lt;DATE(YEAR(Q$9),MONTH(Q$9)+1,1),$H10&gt;=Q$9),AND($F10&lt;&gt;"Complete",$E10="On track"))</x:formula>
    </x:cfRule>
    <x:cfRule type="expression" dxfId="124" priority="35">
      <x:formula>AND(AND($B10&lt;&gt;"",Projects!$M10&lt;&gt;"Check inputs",$F10&lt;&gt;"Cancelled",$G10&lt;DATE(YEAR(Q$9),MONTH(Q$9)+1,1),$H10&gt;=Q$9),AND($F10&lt;&gt;"Complete",$E10="At risk"))</x:formula>
    </x:cfRule>
    <x:cfRule type="expression" dxfId="125" priority="36">
      <x:formula>AND(AND($B10&lt;&gt;"",Projects!$M10&lt;&gt;"Check inputs",$F10&lt;&gt;"Cancelled",$G10&lt;DATE(YEAR(Q$9),MONTH(Q$9)+1,1),$H10&gt;=Q$9),AND($F10&lt;&gt;"Complete",$E10="Off track"))</x:formula>
    </x:cfRule>
  </x:conditionalFormatting>
  <x:conditionalFormatting sqref="R10:R10">
    <x:cfRule type="expression" dxfId="126" priority="37">
      <x:formula>AND(AND($B10&lt;&gt;"",Projects!$M10&lt;&gt;"Check inputs",$F10&lt;&gt;"Cancelled",$G10&lt;DATE(YEAR(R$9),MONTH(R$9)+1,1),$H10&gt;=R$9),$F10="Complete")</x:formula>
    </x:cfRule>
    <x:cfRule type="expression" dxfId="127" priority="38">
      <x:formula>AND(AND($B10&lt;&gt;"",Projects!$M10&lt;&gt;"Check inputs",$F10&lt;&gt;"Cancelled",$G10&lt;DATE(YEAR(R$9),MONTH(R$9)+1,1),$H10&gt;=R$9),AND($F10&lt;&gt;"Complete",$E10="On track"))</x:formula>
    </x:cfRule>
    <x:cfRule type="expression" dxfId="128" priority="39">
      <x:formula>AND(AND($B10&lt;&gt;"",Projects!$M10&lt;&gt;"Check inputs",$F10&lt;&gt;"Cancelled",$G10&lt;DATE(YEAR(R$9),MONTH(R$9)+1,1),$H10&gt;=R$9),AND($F10&lt;&gt;"Complete",$E10="At risk"))</x:formula>
    </x:cfRule>
    <x:cfRule type="expression" dxfId="129" priority="40">
      <x:formula>AND(AND($B10&lt;&gt;"",Projects!$M10&lt;&gt;"Check inputs",$F10&lt;&gt;"Cancelled",$G10&lt;DATE(YEAR(R$9),MONTH(R$9)+1,1),$H10&gt;=R$9),AND($F10&lt;&gt;"Complete",$E10="Off track"))</x:formula>
    </x:cfRule>
  </x:conditionalFormatting>
  <x:conditionalFormatting sqref="S10:S10">
    <x:cfRule type="expression" dxfId="130" priority="41">
      <x:formula>AND(AND($B10&lt;&gt;"",Projects!$M10&lt;&gt;"Check inputs",$F10&lt;&gt;"Cancelled",$G10&lt;DATE(YEAR(S$9),MONTH(S$9)+1,1),$H10&gt;=S$9),$F10="Complete")</x:formula>
    </x:cfRule>
    <x:cfRule type="expression" dxfId="131" priority="42">
      <x:formula>AND(AND($B10&lt;&gt;"",Projects!$M10&lt;&gt;"Check inputs",$F10&lt;&gt;"Cancelled",$G10&lt;DATE(YEAR(S$9),MONTH(S$9)+1,1),$H10&gt;=S$9),AND($F10&lt;&gt;"Complete",$E10="On track"))</x:formula>
    </x:cfRule>
    <x:cfRule type="expression" dxfId="132" priority="43">
      <x:formula>AND(AND($B10&lt;&gt;"",Projects!$M10&lt;&gt;"Check inputs",$F10&lt;&gt;"Cancelled",$G10&lt;DATE(YEAR(S$9),MONTH(S$9)+1,1),$H10&gt;=S$9),AND($F10&lt;&gt;"Complete",$E10="At risk"))</x:formula>
    </x:cfRule>
    <x:cfRule type="expression" dxfId="133" priority="44">
      <x:formula>AND(AND($B10&lt;&gt;"",Projects!$M10&lt;&gt;"Check inputs",$F10&lt;&gt;"Cancelled",$G10&lt;DATE(YEAR(S$9),MONTH(S$9)+1,1),$H10&gt;=S$9),AND($F10&lt;&gt;"Complete",$E10="Off track"))</x:formula>
    </x:cfRule>
  </x:conditionalFormatting>
  <x:conditionalFormatting sqref="T10:T10">
    <x:cfRule type="expression" dxfId="134" priority="45">
      <x:formula>AND(AND($B10&lt;&gt;"",Projects!$M10&lt;&gt;"Check inputs",$F10&lt;&gt;"Cancelled",$G10&lt;DATE(YEAR(T$9),MONTH(T$9)+1,1),$H10&gt;=T$9),$F10="Complete")</x:formula>
    </x:cfRule>
    <x:cfRule type="expression" dxfId="135" priority="46">
      <x:formula>AND(AND($B10&lt;&gt;"",Projects!$M10&lt;&gt;"Check inputs",$F10&lt;&gt;"Cancelled",$G10&lt;DATE(YEAR(T$9),MONTH(T$9)+1,1),$H10&gt;=T$9),AND($F10&lt;&gt;"Complete",$E10="On track"))</x:formula>
    </x:cfRule>
    <x:cfRule type="expression" dxfId="136" priority="47">
      <x:formula>AND(AND($B10&lt;&gt;"",Projects!$M10&lt;&gt;"Check inputs",$F10&lt;&gt;"Cancelled",$G10&lt;DATE(YEAR(T$9),MONTH(T$9)+1,1),$H10&gt;=T$9),AND($F10&lt;&gt;"Complete",$E10="At risk"))</x:formula>
    </x:cfRule>
    <x:cfRule type="expression" dxfId="137" priority="48">
      <x:formula>AND(AND($B10&lt;&gt;"",Projects!$M10&lt;&gt;"Check inputs",$F10&lt;&gt;"Cancelled",$G10&lt;DATE(YEAR(T$9),MONTH(T$9)+1,1),$H10&gt;=T$9),AND($F10&lt;&gt;"Complete",$E10="Off track"))</x:formula>
    </x:cfRule>
  </x:conditionalFormatting>
  <x:conditionalFormatting sqref="I11:I11">
    <x:cfRule type="expression" dxfId="138" priority="49">
      <x:formula>AND(AND($B11&lt;&gt;"",Projects!$M11&lt;&gt;"Check inputs",$F11&lt;&gt;"Cancelled",$G11&lt;DATE(YEAR(I$9),MONTH(I$9)+1,1),$H11&gt;=I$9),$F11="Complete")</x:formula>
    </x:cfRule>
    <x:cfRule type="expression" dxfId="139" priority="50">
      <x:formula>AND(AND($B11&lt;&gt;"",Projects!$M11&lt;&gt;"Check inputs",$F11&lt;&gt;"Cancelled",$G11&lt;DATE(YEAR(I$9),MONTH(I$9)+1,1),$H11&gt;=I$9),AND($F11&lt;&gt;"Complete",$E11="On track"))</x:formula>
    </x:cfRule>
    <x:cfRule type="expression" dxfId="140" priority="51">
      <x:formula>AND(AND($B11&lt;&gt;"",Projects!$M11&lt;&gt;"Check inputs",$F11&lt;&gt;"Cancelled",$G11&lt;DATE(YEAR(I$9),MONTH(I$9)+1,1),$H11&gt;=I$9),AND($F11&lt;&gt;"Complete",$E11="At risk"))</x:formula>
    </x:cfRule>
    <x:cfRule type="expression" dxfId="141" priority="52">
      <x:formula>AND(AND($B11&lt;&gt;"",Projects!$M11&lt;&gt;"Check inputs",$F11&lt;&gt;"Cancelled",$G11&lt;DATE(YEAR(I$9),MONTH(I$9)+1,1),$H11&gt;=I$9),AND($F11&lt;&gt;"Complete",$E11="Off track"))</x:formula>
    </x:cfRule>
  </x:conditionalFormatting>
  <x:conditionalFormatting sqref="J11:J11">
    <x:cfRule type="expression" dxfId="142" priority="53">
      <x:formula>AND(AND($B11&lt;&gt;"",Projects!$M11&lt;&gt;"Check inputs",$F11&lt;&gt;"Cancelled",$G11&lt;DATE(YEAR(J$9),MONTH(J$9)+1,1),$H11&gt;=J$9),$F11="Complete")</x:formula>
    </x:cfRule>
    <x:cfRule type="expression" dxfId="143" priority="54">
      <x:formula>AND(AND($B11&lt;&gt;"",Projects!$M11&lt;&gt;"Check inputs",$F11&lt;&gt;"Cancelled",$G11&lt;DATE(YEAR(J$9),MONTH(J$9)+1,1),$H11&gt;=J$9),AND($F11&lt;&gt;"Complete",$E11="On track"))</x:formula>
    </x:cfRule>
    <x:cfRule type="expression" dxfId="144" priority="55">
      <x:formula>AND(AND($B11&lt;&gt;"",Projects!$M11&lt;&gt;"Check inputs",$F11&lt;&gt;"Cancelled",$G11&lt;DATE(YEAR(J$9),MONTH(J$9)+1,1),$H11&gt;=J$9),AND($F11&lt;&gt;"Complete",$E11="At risk"))</x:formula>
    </x:cfRule>
    <x:cfRule type="expression" dxfId="145" priority="56">
      <x:formula>AND(AND($B11&lt;&gt;"",Projects!$M11&lt;&gt;"Check inputs",$F11&lt;&gt;"Cancelled",$G11&lt;DATE(YEAR(J$9),MONTH(J$9)+1,1),$H11&gt;=J$9),AND($F11&lt;&gt;"Complete",$E11="Off track"))</x:formula>
    </x:cfRule>
  </x:conditionalFormatting>
  <x:conditionalFormatting sqref="K11:K11">
    <x:cfRule type="expression" dxfId="146" priority="57">
      <x:formula>AND(AND($B11&lt;&gt;"",Projects!$M11&lt;&gt;"Check inputs",$F11&lt;&gt;"Cancelled",$G11&lt;DATE(YEAR(K$9),MONTH(K$9)+1,1),$H11&gt;=K$9),$F11="Complete")</x:formula>
    </x:cfRule>
    <x:cfRule type="expression" dxfId="147" priority="58">
      <x:formula>AND(AND($B11&lt;&gt;"",Projects!$M11&lt;&gt;"Check inputs",$F11&lt;&gt;"Cancelled",$G11&lt;DATE(YEAR(K$9),MONTH(K$9)+1,1),$H11&gt;=K$9),AND($F11&lt;&gt;"Complete",$E11="On track"))</x:formula>
    </x:cfRule>
    <x:cfRule type="expression" dxfId="148" priority="59">
      <x:formula>AND(AND($B11&lt;&gt;"",Projects!$M11&lt;&gt;"Check inputs",$F11&lt;&gt;"Cancelled",$G11&lt;DATE(YEAR(K$9),MONTH(K$9)+1,1),$H11&gt;=K$9),AND($F11&lt;&gt;"Complete",$E11="At risk"))</x:formula>
    </x:cfRule>
    <x:cfRule type="expression" dxfId="149" priority="60">
      <x:formula>AND(AND($B11&lt;&gt;"",Projects!$M11&lt;&gt;"Check inputs",$F11&lt;&gt;"Cancelled",$G11&lt;DATE(YEAR(K$9),MONTH(K$9)+1,1),$H11&gt;=K$9),AND($F11&lt;&gt;"Complete",$E11="Off track"))</x:formula>
    </x:cfRule>
  </x:conditionalFormatting>
  <x:conditionalFormatting sqref="L11:L11">
    <x:cfRule type="expression" dxfId="150" priority="61">
      <x:formula>AND(AND($B11&lt;&gt;"",Projects!$M11&lt;&gt;"Check inputs",$F11&lt;&gt;"Cancelled",$G11&lt;DATE(YEAR(L$9),MONTH(L$9)+1,1),$H11&gt;=L$9),$F11="Complete")</x:formula>
    </x:cfRule>
    <x:cfRule type="expression" dxfId="151" priority="62">
      <x:formula>AND(AND($B11&lt;&gt;"",Projects!$M11&lt;&gt;"Check inputs",$F11&lt;&gt;"Cancelled",$G11&lt;DATE(YEAR(L$9),MONTH(L$9)+1,1),$H11&gt;=L$9),AND($F11&lt;&gt;"Complete",$E11="On track"))</x:formula>
    </x:cfRule>
    <x:cfRule type="expression" dxfId="152" priority="63">
      <x:formula>AND(AND($B11&lt;&gt;"",Projects!$M11&lt;&gt;"Check inputs",$F11&lt;&gt;"Cancelled",$G11&lt;DATE(YEAR(L$9),MONTH(L$9)+1,1),$H11&gt;=L$9),AND($F11&lt;&gt;"Complete",$E11="At risk"))</x:formula>
    </x:cfRule>
    <x:cfRule type="expression" dxfId="153" priority="64">
      <x:formula>AND(AND($B11&lt;&gt;"",Projects!$M11&lt;&gt;"Check inputs",$F11&lt;&gt;"Cancelled",$G11&lt;DATE(YEAR(L$9),MONTH(L$9)+1,1),$H11&gt;=L$9),AND($F11&lt;&gt;"Complete",$E11="Off track"))</x:formula>
    </x:cfRule>
  </x:conditionalFormatting>
  <x:conditionalFormatting sqref="M11:M11">
    <x:cfRule type="expression" dxfId="154" priority="65">
      <x:formula>AND(AND($B11&lt;&gt;"",Projects!$M11&lt;&gt;"Check inputs",$F11&lt;&gt;"Cancelled",$G11&lt;DATE(YEAR(M$9),MONTH(M$9)+1,1),$H11&gt;=M$9),$F11="Complete")</x:formula>
    </x:cfRule>
    <x:cfRule type="expression" dxfId="155" priority="66">
      <x:formula>AND(AND($B11&lt;&gt;"",Projects!$M11&lt;&gt;"Check inputs",$F11&lt;&gt;"Cancelled",$G11&lt;DATE(YEAR(M$9),MONTH(M$9)+1,1),$H11&gt;=M$9),AND($F11&lt;&gt;"Complete",$E11="On track"))</x:formula>
    </x:cfRule>
    <x:cfRule type="expression" dxfId="156" priority="67">
      <x:formula>AND(AND($B11&lt;&gt;"",Projects!$M11&lt;&gt;"Check inputs",$F11&lt;&gt;"Cancelled",$G11&lt;DATE(YEAR(M$9),MONTH(M$9)+1,1),$H11&gt;=M$9),AND($F11&lt;&gt;"Complete",$E11="At risk"))</x:formula>
    </x:cfRule>
    <x:cfRule type="expression" dxfId="157" priority="68">
      <x:formula>AND(AND($B11&lt;&gt;"",Projects!$M11&lt;&gt;"Check inputs",$F11&lt;&gt;"Cancelled",$G11&lt;DATE(YEAR(M$9),MONTH(M$9)+1,1),$H11&gt;=M$9),AND($F11&lt;&gt;"Complete",$E11="Off track"))</x:formula>
    </x:cfRule>
  </x:conditionalFormatting>
  <x:conditionalFormatting sqref="N11:N11">
    <x:cfRule type="expression" dxfId="158" priority="69">
      <x:formula>AND(AND($B11&lt;&gt;"",Projects!$M11&lt;&gt;"Check inputs",$F11&lt;&gt;"Cancelled",$G11&lt;DATE(YEAR(N$9),MONTH(N$9)+1,1),$H11&gt;=N$9),$F11="Complete")</x:formula>
    </x:cfRule>
    <x:cfRule type="expression" dxfId="159" priority="70">
      <x:formula>AND(AND($B11&lt;&gt;"",Projects!$M11&lt;&gt;"Check inputs",$F11&lt;&gt;"Cancelled",$G11&lt;DATE(YEAR(N$9),MONTH(N$9)+1,1),$H11&gt;=N$9),AND($F11&lt;&gt;"Complete",$E11="On track"))</x:formula>
    </x:cfRule>
    <x:cfRule type="expression" dxfId="160" priority="71">
      <x:formula>AND(AND($B11&lt;&gt;"",Projects!$M11&lt;&gt;"Check inputs",$F11&lt;&gt;"Cancelled",$G11&lt;DATE(YEAR(N$9),MONTH(N$9)+1,1),$H11&gt;=N$9),AND($F11&lt;&gt;"Complete",$E11="At risk"))</x:formula>
    </x:cfRule>
    <x:cfRule type="expression" dxfId="161" priority="72">
      <x:formula>AND(AND($B11&lt;&gt;"",Projects!$M11&lt;&gt;"Check inputs",$F11&lt;&gt;"Cancelled",$G11&lt;DATE(YEAR(N$9),MONTH(N$9)+1,1),$H11&gt;=N$9),AND($F11&lt;&gt;"Complete",$E11="Off track"))</x:formula>
    </x:cfRule>
  </x:conditionalFormatting>
  <x:conditionalFormatting sqref="O11:O11">
    <x:cfRule type="expression" dxfId="162" priority="73">
      <x:formula>AND(AND($B11&lt;&gt;"",Projects!$M11&lt;&gt;"Check inputs",$F11&lt;&gt;"Cancelled",$G11&lt;DATE(YEAR(O$9),MONTH(O$9)+1,1),$H11&gt;=O$9),$F11="Complete")</x:formula>
    </x:cfRule>
    <x:cfRule type="expression" dxfId="163" priority="74">
      <x:formula>AND(AND($B11&lt;&gt;"",Projects!$M11&lt;&gt;"Check inputs",$F11&lt;&gt;"Cancelled",$G11&lt;DATE(YEAR(O$9),MONTH(O$9)+1,1),$H11&gt;=O$9),AND($F11&lt;&gt;"Complete",$E11="On track"))</x:formula>
    </x:cfRule>
    <x:cfRule type="expression" dxfId="164" priority="75">
      <x:formula>AND(AND($B11&lt;&gt;"",Projects!$M11&lt;&gt;"Check inputs",$F11&lt;&gt;"Cancelled",$G11&lt;DATE(YEAR(O$9),MONTH(O$9)+1,1),$H11&gt;=O$9),AND($F11&lt;&gt;"Complete",$E11="At risk"))</x:formula>
    </x:cfRule>
    <x:cfRule type="expression" dxfId="165" priority="76">
      <x:formula>AND(AND($B11&lt;&gt;"",Projects!$M11&lt;&gt;"Check inputs",$F11&lt;&gt;"Cancelled",$G11&lt;DATE(YEAR(O$9),MONTH(O$9)+1,1),$H11&gt;=O$9),AND($F11&lt;&gt;"Complete",$E11="Off track"))</x:formula>
    </x:cfRule>
  </x:conditionalFormatting>
  <x:conditionalFormatting sqref="P11:P11">
    <x:cfRule type="expression" dxfId="166" priority="77">
      <x:formula>AND(AND($B11&lt;&gt;"",Projects!$M11&lt;&gt;"Check inputs",$F11&lt;&gt;"Cancelled",$G11&lt;DATE(YEAR(P$9),MONTH(P$9)+1,1),$H11&gt;=P$9),$F11="Complete")</x:formula>
    </x:cfRule>
    <x:cfRule type="expression" dxfId="167" priority="78">
      <x:formula>AND(AND($B11&lt;&gt;"",Projects!$M11&lt;&gt;"Check inputs",$F11&lt;&gt;"Cancelled",$G11&lt;DATE(YEAR(P$9),MONTH(P$9)+1,1),$H11&gt;=P$9),AND($F11&lt;&gt;"Complete",$E11="On track"))</x:formula>
    </x:cfRule>
    <x:cfRule type="expression" dxfId="168" priority="79">
      <x:formula>AND(AND($B11&lt;&gt;"",Projects!$M11&lt;&gt;"Check inputs",$F11&lt;&gt;"Cancelled",$G11&lt;DATE(YEAR(P$9),MONTH(P$9)+1,1),$H11&gt;=P$9),AND($F11&lt;&gt;"Complete",$E11="At risk"))</x:formula>
    </x:cfRule>
    <x:cfRule type="expression" dxfId="169" priority="80">
      <x:formula>AND(AND($B11&lt;&gt;"",Projects!$M11&lt;&gt;"Check inputs",$F11&lt;&gt;"Cancelled",$G11&lt;DATE(YEAR(P$9),MONTH(P$9)+1,1),$H11&gt;=P$9),AND($F11&lt;&gt;"Complete",$E11="Off track"))</x:formula>
    </x:cfRule>
  </x:conditionalFormatting>
  <x:conditionalFormatting sqref="Q11:Q11">
    <x:cfRule type="expression" dxfId="170" priority="81">
      <x:formula>AND(AND($B11&lt;&gt;"",Projects!$M11&lt;&gt;"Check inputs",$F11&lt;&gt;"Cancelled",$G11&lt;DATE(YEAR(Q$9),MONTH(Q$9)+1,1),$H11&gt;=Q$9),$F11="Complete")</x:formula>
    </x:cfRule>
    <x:cfRule type="expression" dxfId="171" priority="82">
      <x:formula>AND(AND($B11&lt;&gt;"",Projects!$M11&lt;&gt;"Check inputs",$F11&lt;&gt;"Cancelled",$G11&lt;DATE(YEAR(Q$9),MONTH(Q$9)+1,1),$H11&gt;=Q$9),AND($F11&lt;&gt;"Complete",$E11="On track"))</x:formula>
    </x:cfRule>
    <x:cfRule type="expression" dxfId="172" priority="83">
      <x:formula>AND(AND($B11&lt;&gt;"",Projects!$M11&lt;&gt;"Check inputs",$F11&lt;&gt;"Cancelled",$G11&lt;DATE(YEAR(Q$9),MONTH(Q$9)+1,1),$H11&gt;=Q$9),AND($F11&lt;&gt;"Complete",$E11="At risk"))</x:formula>
    </x:cfRule>
    <x:cfRule type="expression" dxfId="173" priority="84">
      <x:formula>AND(AND($B11&lt;&gt;"",Projects!$M11&lt;&gt;"Check inputs",$F11&lt;&gt;"Cancelled",$G11&lt;DATE(YEAR(Q$9),MONTH(Q$9)+1,1),$H11&gt;=Q$9),AND($F11&lt;&gt;"Complete",$E11="Off track"))</x:formula>
    </x:cfRule>
  </x:conditionalFormatting>
  <x:conditionalFormatting sqref="R11:R11">
    <x:cfRule type="expression" dxfId="174" priority="85">
      <x:formula>AND(AND($B11&lt;&gt;"",Projects!$M11&lt;&gt;"Check inputs",$F11&lt;&gt;"Cancelled",$G11&lt;DATE(YEAR(R$9),MONTH(R$9)+1,1),$H11&gt;=R$9),$F11="Complete")</x:formula>
    </x:cfRule>
    <x:cfRule type="expression" dxfId="175" priority="86">
      <x:formula>AND(AND($B11&lt;&gt;"",Projects!$M11&lt;&gt;"Check inputs",$F11&lt;&gt;"Cancelled",$G11&lt;DATE(YEAR(R$9),MONTH(R$9)+1,1),$H11&gt;=R$9),AND($F11&lt;&gt;"Complete",$E11="On track"))</x:formula>
    </x:cfRule>
    <x:cfRule type="expression" dxfId="176" priority="87">
      <x:formula>AND(AND($B11&lt;&gt;"",Projects!$M11&lt;&gt;"Check inputs",$F11&lt;&gt;"Cancelled",$G11&lt;DATE(YEAR(R$9),MONTH(R$9)+1,1),$H11&gt;=R$9),AND($F11&lt;&gt;"Complete",$E11="At risk"))</x:formula>
    </x:cfRule>
    <x:cfRule type="expression" dxfId="177" priority="88">
      <x:formula>AND(AND($B11&lt;&gt;"",Projects!$M11&lt;&gt;"Check inputs",$F11&lt;&gt;"Cancelled",$G11&lt;DATE(YEAR(R$9),MONTH(R$9)+1,1),$H11&gt;=R$9),AND($F11&lt;&gt;"Complete",$E11="Off track"))</x:formula>
    </x:cfRule>
  </x:conditionalFormatting>
  <x:conditionalFormatting sqref="S11:S11">
    <x:cfRule type="expression" dxfId="178" priority="89">
      <x:formula>AND(AND($B11&lt;&gt;"",Projects!$M11&lt;&gt;"Check inputs",$F11&lt;&gt;"Cancelled",$G11&lt;DATE(YEAR(S$9),MONTH(S$9)+1,1),$H11&gt;=S$9),$F11="Complete")</x:formula>
    </x:cfRule>
    <x:cfRule type="expression" dxfId="179" priority="90">
      <x:formula>AND(AND($B11&lt;&gt;"",Projects!$M11&lt;&gt;"Check inputs",$F11&lt;&gt;"Cancelled",$G11&lt;DATE(YEAR(S$9),MONTH(S$9)+1,1),$H11&gt;=S$9),AND($F11&lt;&gt;"Complete",$E11="On track"))</x:formula>
    </x:cfRule>
    <x:cfRule type="expression" dxfId="180" priority="91">
      <x:formula>AND(AND($B11&lt;&gt;"",Projects!$M11&lt;&gt;"Check inputs",$F11&lt;&gt;"Cancelled",$G11&lt;DATE(YEAR(S$9),MONTH(S$9)+1,1),$H11&gt;=S$9),AND($F11&lt;&gt;"Complete",$E11="At risk"))</x:formula>
    </x:cfRule>
    <x:cfRule type="expression" dxfId="181" priority="92">
      <x:formula>AND(AND($B11&lt;&gt;"",Projects!$M11&lt;&gt;"Check inputs",$F11&lt;&gt;"Cancelled",$G11&lt;DATE(YEAR(S$9),MONTH(S$9)+1,1),$H11&gt;=S$9),AND($F11&lt;&gt;"Complete",$E11="Off track"))</x:formula>
    </x:cfRule>
  </x:conditionalFormatting>
  <x:conditionalFormatting sqref="T11:T11">
    <x:cfRule type="expression" dxfId="182" priority="93">
      <x:formula>AND(AND($B11&lt;&gt;"",Projects!$M11&lt;&gt;"Check inputs",$F11&lt;&gt;"Cancelled",$G11&lt;DATE(YEAR(T$9),MONTH(T$9)+1,1),$H11&gt;=T$9),$F11="Complete")</x:formula>
    </x:cfRule>
    <x:cfRule type="expression" dxfId="183" priority="94">
      <x:formula>AND(AND($B11&lt;&gt;"",Projects!$M11&lt;&gt;"Check inputs",$F11&lt;&gt;"Cancelled",$G11&lt;DATE(YEAR(T$9),MONTH(T$9)+1,1),$H11&gt;=T$9),AND($F11&lt;&gt;"Complete",$E11="On track"))</x:formula>
    </x:cfRule>
    <x:cfRule type="expression" dxfId="184" priority="95">
      <x:formula>AND(AND($B11&lt;&gt;"",Projects!$M11&lt;&gt;"Check inputs",$F11&lt;&gt;"Cancelled",$G11&lt;DATE(YEAR(T$9),MONTH(T$9)+1,1),$H11&gt;=T$9),AND($F11&lt;&gt;"Complete",$E11="At risk"))</x:formula>
    </x:cfRule>
    <x:cfRule type="expression" dxfId="185" priority="96">
      <x:formula>AND(AND($B11&lt;&gt;"",Projects!$M11&lt;&gt;"Check inputs",$F11&lt;&gt;"Cancelled",$G11&lt;DATE(YEAR(T$9),MONTH(T$9)+1,1),$H11&gt;=T$9),AND($F11&lt;&gt;"Complete",$E11="Off track"))</x:formula>
    </x:cfRule>
  </x:conditionalFormatting>
  <x:conditionalFormatting sqref="I12:I12">
    <x:cfRule type="expression" dxfId="186" priority="97">
      <x:formula>AND(AND($B12&lt;&gt;"",Projects!$M12&lt;&gt;"Check inputs",$F12&lt;&gt;"Cancelled",$G12&lt;DATE(YEAR(I$9),MONTH(I$9)+1,1),$H12&gt;=I$9),$F12="Complete")</x:formula>
    </x:cfRule>
    <x:cfRule type="expression" dxfId="187" priority="98">
      <x:formula>AND(AND($B12&lt;&gt;"",Projects!$M12&lt;&gt;"Check inputs",$F12&lt;&gt;"Cancelled",$G12&lt;DATE(YEAR(I$9),MONTH(I$9)+1,1),$H12&gt;=I$9),AND($F12&lt;&gt;"Complete",$E12="On track"))</x:formula>
    </x:cfRule>
    <x:cfRule type="expression" dxfId="188" priority="99">
      <x:formula>AND(AND($B12&lt;&gt;"",Projects!$M12&lt;&gt;"Check inputs",$F12&lt;&gt;"Cancelled",$G12&lt;DATE(YEAR(I$9),MONTH(I$9)+1,1),$H12&gt;=I$9),AND($F12&lt;&gt;"Complete",$E12="At risk"))</x:formula>
    </x:cfRule>
    <x:cfRule type="expression" dxfId="189" priority="100">
      <x:formula>AND(AND($B12&lt;&gt;"",Projects!$M12&lt;&gt;"Check inputs",$F12&lt;&gt;"Cancelled",$G12&lt;DATE(YEAR(I$9),MONTH(I$9)+1,1),$H12&gt;=I$9),AND($F12&lt;&gt;"Complete",$E12="Off track"))</x:formula>
    </x:cfRule>
  </x:conditionalFormatting>
  <x:conditionalFormatting sqref="J12:J12">
    <x:cfRule type="expression" dxfId="190" priority="101">
      <x:formula>AND(AND($B12&lt;&gt;"",Projects!$M12&lt;&gt;"Check inputs",$F12&lt;&gt;"Cancelled",$G12&lt;DATE(YEAR(J$9),MONTH(J$9)+1,1),$H12&gt;=J$9),$F12="Complete")</x:formula>
    </x:cfRule>
    <x:cfRule type="expression" dxfId="191" priority="102">
      <x:formula>AND(AND($B12&lt;&gt;"",Projects!$M12&lt;&gt;"Check inputs",$F12&lt;&gt;"Cancelled",$G12&lt;DATE(YEAR(J$9),MONTH(J$9)+1,1),$H12&gt;=J$9),AND($F12&lt;&gt;"Complete",$E12="On track"))</x:formula>
    </x:cfRule>
    <x:cfRule type="expression" dxfId="192" priority="103">
      <x:formula>AND(AND($B12&lt;&gt;"",Projects!$M12&lt;&gt;"Check inputs",$F12&lt;&gt;"Cancelled",$G12&lt;DATE(YEAR(J$9),MONTH(J$9)+1,1),$H12&gt;=J$9),AND($F12&lt;&gt;"Complete",$E12="At risk"))</x:formula>
    </x:cfRule>
    <x:cfRule type="expression" dxfId="193" priority="104">
      <x:formula>AND(AND($B12&lt;&gt;"",Projects!$M12&lt;&gt;"Check inputs",$F12&lt;&gt;"Cancelled",$G12&lt;DATE(YEAR(J$9),MONTH(J$9)+1,1),$H12&gt;=J$9),AND($F12&lt;&gt;"Complete",$E12="Off track"))</x:formula>
    </x:cfRule>
  </x:conditionalFormatting>
  <x:conditionalFormatting sqref="K12:K12">
    <x:cfRule type="expression" dxfId="194" priority="105">
      <x:formula>AND(AND($B12&lt;&gt;"",Projects!$M12&lt;&gt;"Check inputs",$F12&lt;&gt;"Cancelled",$G12&lt;DATE(YEAR(K$9),MONTH(K$9)+1,1),$H12&gt;=K$9),$F12="Complete")</x:formula>
    </x:cfRule>
    <x:cfRule type="expression" dxfId="195" priority="106">
      <x:formula>AND(AND($B12&lt;&gt;"",Projects!$M12&lt;&gt;"Check inputs",$F12&lt;&gt;"Cancelled",$G12&lt;DATE(YEAR(K$9),MONTH(K$9)+1,1),$H12&gt;=K$9),AND($F12&lt;&gt;"Complete",$E12="On track"))</x:formula>
    </x:cfRule>
    <x:cfRule type="expression" dxfId="196" priority="107">
      <x:formula>AND(AND($B12&lt;&gt;"",Projects!$M12&lt;&gt;"Check inputs",$F12&lt;&gt;"Cancelled",$G12&lt;DATE(YEAR(K$9),MONTH(K$9)+1,1),$H12&gt;=K$9),AND($F12&lt;&gt;"Complete",$E12="At risk"))</x:formula>
    </x:cfRule>
    <x:cfRule type="expression" dxfId="197" priority="108">
      <x:formula>AND(AND($B12&lt;&gt;"",Projects!$M12&lt;&gt;"Check inputs",$F12&lt;&gt;"Cancelled",$G12&lt;DATE(YEAR(K$9),MONTH(K$9)+1,1),$H12&gt;=K$9),AND($F12&lt;&gt;"Complete",$E12="Off track"))</x:formula>
    </x:cfRule>
  </x:conditionalFormatting>
  <x:conditionalFormatting sqref="L12:L12">
    <x:cfRule type="expression" dxfId="198" priority="109">
      <x:formula>AND(AND($B12&lt;&gt;"",Projects!$M12&lt;&gt;"Check inputs",$F12&lt;&gt;"Cancelled",$G12&lt;DATE(YEAR(L$9),MONTH(L$9)+1,1),$H12&gt;=L$9),$F12="Complete")</x:formula>
    </x:cfRule>
    <x:cfRule type="expression" dxfId="199" priority="110">
      <x:formula>AND(AND($B12&lt;&gt;"",Projects!$M12&lt;&gt;"Check inputs",$F12&lt;&gt;"Cancelled",$G12&lt;DATE(YEAR(L$9),MONTH(L$9)+1,1),$H12&gt;=L$9),AND($F12&lt;&gt;"Complete",$E12="On track"))</x:formula>
    </x:cfRule>
    <x:cfRule type="expression" dxfId="200" priority="111">
      <x:formula>AND(AND($B12&lt;&gt;"",Projects!$M12&lt;&gt;"Check inputs",$F12&lt;&gt;"Cancelled",$G12&lt;DATE(YEAR(L$9),MONTH(L$9)+1,1),$H12&gt;=L$9),AND($F12&lt;&gt;"Complete",$E12="At risk"))</x:formula>
    </x:cfRule>
    <x:cfRule type="expression" dxfId="201" priority="112">
      <x:formula>AND(AND($B12&lt;&gt;"",Projects!$M12&lt;&gt;"Check inputs",$F12&lt;&gt;"Cancelled",$G12&lt;DATE(YEAR(L$9),MONTH(L$9)+1,1),$H12&gt;=L$9),AND($F12&lt;&gt;"Complete",$E12="Off track"))</x:formula>
    </x:cfRule>
  </x:conditionalFormatting>
  <x:conditionalFormatting sqref="M12:M12">
    <x:cfRule type="expression" dxfId="202" priority="113">
      <x:formula>AND(AND($B12&lt;&gt;"",Projects!$M12&lt;&gt;"Check inputs",$F12&lt;&gt;"Cancelled",$G12&lt;DATE(YEAR(M$9),MONTH(M$9)+1,1),$H12&gt;=M$9),$F12="Complete")</x:formula>
    </x:cfRule>
    <x:cfRule type="expression" dxfId="203" priority="114">
      <x:formula>AND(AND($B12&lt;&gt;"",Projects!$M12&lt;&gt;"Check inputs",$F12&lt;&gt;"Cancelled",$G12&lt;DATE(YEAR(M$9),MONTH(M$9)+1,1),$H12&gt;=M$9),AND($F12&lt;&gt;"Complete",$E12="On track"))</x:formula>
    </x:cfRule>
    <x:cfRule type="expression" dxfId="204" priority="115">
      <x:formula>AND(AND($B12&lt;&gt;"",Projects!$M12&lt;&gt;"Check inputs",$F12&lt;&gt;"Cancelled",$G12&lt;DATE(YEAR(M$9),MONTH(M$9)+1,1),$H12&gt;=M$9),AND($F12&lt;&gt;"Complete",$E12="At risk"))</x:formula>
    </x:cfRule>
    <x:cfRule type="expression" dxfId="205" priority="116">
      <x:formula>AND(AND($B12&lt;&gt;"",Projects!$M12&lt;&gt;"Check inputs",$F12&lt;&gt;"Cancelled",$G12&lt;DATE(YEAR(M$9),MONTH(M$9)+1,1),$H12&gt;=M$9),AND($F12&lt;&gt;"Complete",$E12="Off track"))</x:formula>
    </x:cfRule>
  </x:conditionalFormatting>
  <x:conditionalFormatting sqref="N12:N12">
    <x:cfRule type="expression" dxfId="206" priority="117">
      <x:formula>AND(AND($B12&lt;&gt;"",Projects!$M12&lt;&gt;"Check inputs",$F12&lt;&gt;"Cancelled",$G12&lt;DATE(YEAR(N$9),MONTH(N$9)+1,1),$H12&gt;=N$9),$F12="Complete")</x:formula>
    </x:cfRule>
    <x:cfRule type="expression" dxfId="207" priority="118">
      <x:formula>AND(AND($B12&lt;&gt;"",Projects!$M12&lt;&gt;"Check inputs",$F12&lt;&gt;"Cancelled",$G12&lt;DATE(YEAR(N$9),MONTH(N$9)+1,1),$H12&gt;=N$9),AND($F12&lt;&gt;"Complete",$E12="On track"))</x:formula>
    </x:cfRule>
    <x:cfRule type="expression" dxfId="208" priority="119">
      <x:formula>AND(AND($B12&lt;&gt;"",Projects!$M12&lt;&gt;"Check inputs",$F12&lt;&gt;"Cancelled",$G12&lt;DATE(YEAR(N$9),MONTH(N$9)+1,1),$H12&gt;=N$9),AND($F12&lt;&gt;"Complete",$E12="At risk"))</x:formula>
    </x:cfRule>
    <x:cfRule type="expression" dxfId="209" priority="120">
      <x:formula>AND(AND($B12&lt;&gt;"",Projects!$M12&lt;&gt;"Check inputs",$F12&lt;&gt;"Cancelled",$G12&lt;DATE(YEAR(N$9),MONTH(N$9)+1,1),$H12&gt;=N$9),AND($F12&lt;&gt;"Complete",$E12="Off track"))</x:formula>
    </x:cfRule>
  </x:conditionalFormatting>
  <x:conditionalFormatting sqref="O12:O12">
    <x:cfRule type="expression" dxfId="210" priority="121">
      <x:formula>AND(AND($B12&lt;&gt;"",Projects!$M12&lt;&gt;"Check inputs",$F12&lt;&gt;"Cancelled",$G12&lt;DATE(YEAR(O$9),MONTH(O$9)+1,1),$H12&gt;=O$9),$F12="Complete")</x:formula>
    </x:cfRule>
    <x:cfRule type="expression" dxfId="211" priority="122">
      <x:formula>AND(AND($B12&lt;&gt;"",Projects!$M12&lt;&gt;"Check inputs",$F12&lt;&gt;"Cancelled",$G12&lt;DATE(YEAR(O$9),MONTH(O$9)+1,1),$H12&gt;=O$9),AND($F12&lt;&gt;"Complete",$E12="On track"))</x:formula>
    </x:cfRule>
    <x:cfRule type="expression" dxfId="212" priority="123">
      <x:formula>AND(AND($B12&lt;&gt;"",Projects!$M12&lt;&gt;"Check inputs",$F12&lt;&gt;"Cancelled",$G12&lt;DATE(YEAR(O$9),MONTH(O$9)+1,1),$H12&gt;=O$9),AND($F12&lt;&gt;"Complete",$E12="At risk"))</x:formula>
    </x:cfRule>
    <x:cfRule type="expression" dxfId="213" priority="124">
      <x:formula>AND(AND($B12&lt;&gt;"",Projects!$M12&lt;&gt;"Check inputs",$F12&lt;&gt;"Cancelled",$G12&lt;DATE(YEAR(O$9),MONTH(O$9)+1,1),$H12&gt;=O$9),AND($F12&lt;&gt;"Complete",$E12="Off track"))</x:formula>
    </x:cfRule>
  </x:conditionalFormatting>
  <x:conditionalFormatting sqref="P12:P12">
    <x:cfRule type="expression" dxfId="214" priority="125">
      <x:formula>AND(AND($B12&lt;&gt;"",Projects!$M12&lt;&gt;"Check inputs",$F12&lt;&gt;"Cancelled",$G12&lt;DATE(YEAR(P$9),MONTH(P$9)+1,1),$H12&gt;=P$9),$F12="Complete")</x:formula>
    </x:cfRule>
    <x:cfRule type="expression" dxfId="215" priority="126">
      <x:formula>AND(AND($B12&lt;&gt;"",Projects!$M12&lt;&gt;"Check inputs",$F12&lt;&gt;"Cancelled",$G12&lt;DATE(YEAR(P$9),MONTH(P$9)+1,1),$H12&gt;=P$9),AND($F12&lt;&gt;"Complete",$E12="On track"))</x:formula>
    </x:cfRule>
    <x:cfRule type="expression" dxfId="216" priority="127">
      <x:formula>AND(AND($B12&lt;&gt;"",Projects!$M12&lt;&gt;"Check inputs",$F12&lt;&gt;"Cancelled",$G12&lt;DATE(YEAR(P$9),MONTH(P$9)+1,1),$H12&gt;=P$9),AND($F12&lt;&gt;"Complete",$E12="At risk"))</x:formula>
    </x:cfRule>
    <x:cfRule type="expression" dxfId="217" priority="128">
      <x:formula>AND(AND($B12&lt;&gt;"",Projects!$M12&lt;&gt;"Check inputs",$F12&lt;&gt;"Cancelled",$G12&lt;DATE(YEAR(P$9),MONTH(P$9)+1,1),$H12&gt;=P$9),AND($F12&lt;&gt;"Complete",$E12="Off track"))</x:formula>
    </x:cfRule>
  </x:conditionalFormatting>
  <x:conditionalFormatting sqref="Q12:Q12">
    <x:cfRule type="expression" dxfId="218" priority="129">
      <x:formula>AND(AND($B12&lt;&gt;"",Projects!$M12&lt;&gt;"Check inputs",$F12&lt;&gt;"Cancelled",$G12&lt;DATE(YEAR(Q$9),MONTH(Q$9)+1,1),$H12&gt;=Q$9),$F12="Complete")</x:formula>
    </x:cfRule>
    <x:cfRule type="expression" dxfId="219" priority="130">
      <x:formula>AND(AND($B12&lt;&gt;"",Projects!$M12&lt;&gt;"Check inputs",$F12&lt;&gt;"Cancelled",$G12&lt;DATE(YEAR(Q$9),MONTH(Q$9)+1,1),$H12&gt;=Q$9),AND($F12&lt;&gt;"Complete",$E12="On track"))</x:formula>
    </x:cfRule>
    <x:cfRule type="expression" dxfId="220" priority="131">
      <x:formula>AND(AND($B12&lt;&gt;"",Projects!$M12&lt;&gt;"Check inputs",$F12&lt;&gt;"Cancelled",$G12&lt;DATE(YEAR(Q$9),MONTH(Q$9)+1,1),$H12&gt;=Q$9),AND($F12&lt;&gt;"Complete",$E12="At risk"))</x:formula>
    </x:cfRule>
    <x:cfRule type="expression" dxfId="221" priority="132">
      <x:formula>AND(AND($B12&lt;&gt;"",Projects!$M12&lt;&gt;"Check inputs",$F12&lt;&gt;"Cancelled",$G12&lt;DATE(YEAR(Q$9),MONTH(Q$9)+1,1),$H12&gt;=Q$9),AND($F12&lt;&gt;"Complete",$E12="Off track"))</x:formula>
    </x:cfRule>
  </x:conditionalFormatting>
  <x:conditionalFormatting sqref="R12:R12">
    <x:cfRule type="expression" dxfId="222" priority="133">
      <x:formula>AND(AND($B12&lt;&gt;"",Projects!$M12&lt;&gt;"Check inputs",$F12&lt;&gt;"Cancelled",$G12&lt;DATE(YEAR(R$9),MONTH(R$9)+1,1),$H12&gt;=R$9),$F12="Complete")</x:formula>
    </x:cfRule>
    <x:cfRule type="expression" dxfId="223" priority="134">
      <x:formula>AND(AND($B12&lt;&gt;"",Projects!$M12&lt;&gt;"Check inputs",$F12&lt;&gt;"Cancelled",$G12&lt;DATE(YEAR(R$9),MONTH(R$9)+1,1),$H12&gt;=R$9),AND($F12&lt;&gt;"Complete",$E12="On track"))</x:formula>
    </x:cfRule>
    <x:cfRule type="expression" dxfId="224" priority="135">
      <x:formula>AND(AND($B12&lt;&gt;"",Projects!$M12&lt;&gt;"Check inputs",$F12&lt;&gt;"Cancelled",$G12&lt;DATE(YEAR(R$9),MONTH(R$9)+1,1),$H12&gt;=R$9),AND($F12&lt;&gt;"Complete",$E12="At risk"))</x:formula>
    </x:cfRule>
    <x:cfRule type="expression" dxfId="225" priority="136">
      <x:formula>AND(AND($B12&lt;&gt;"",Projects!$M12&lt;&gt;"Check inputs",$F12&lt;&gt;"Cancelled",$G12&lt;DATE(YEAR(R$9),MONTH(R$9)+1,1),$H12&gt;=R$9),AND($F12&lt;&gt;"Complete",$E12="Off track"))</x:formula>
    </x:cfRule>
  </x:conditionalFormatting>
  <x:conditionalFormatting sqref="S12:S12">
    <x:cfRule type="expression" dxfId="226" priority="137">
      <x:formula>AND(AND($B12&lt;&gt;"",Projects!$M12&lt;&gt;"Check inputs",$F12&lt;&gt;"Cancelled",$G12&lt;DATE(YEAR(S$9),MONTH(S$9)+1,1),$H12&gt;=S$9),$F12="Complete")</x:formula>
    </x:cfRule>
    <x:cfRule type="expression" dxfId="227" priority="138">
      <x:formula>AND(AND($B12&lt;&gt;"",Projects!$M12&lt;&gt;"Check inputs",$F12&lt;&gt;"Cancelled",$G12&lt;DATE(YEAR(S$9),MONTH(S$9)+1,1),$H12&gt;=S$9),AND($F12&lt;&gt;"Complete",$E12="On track"))</x:formula>
    </x:cfRule>
    <x:cfRule type="expression" dxfId="228" priority="139">
      <x:formula>AND(AND($B12&lt;&gt;"",Projects!$M12&lt;&gt;"Check inputs",$F12&lt;&gt;"Cancelled",$G12&lt;DATE(YEAR(S$9),MONTH(S$9)+1,1),$H12&gt;=S$9),AND($F12&lt;&gt;"Complete",$E12="At risk"))</x:formula>
    </x:cfRule>
    <x:cfRule type="expression" dxfId="229" priority="140">
      <x:formula>AND(AND($B12&lt;&gt;"",Projects!$M12&lt;&gt;"Check inputs",$F12&lt;&gt;"Cancelled",$G12&lt;DATE(YEAR(S$9),MONTH(S$9)+1,1),$H12&gt;=S$9),AND($F12&lt;&gt;"Complete",$E12="Off track"))</x:formula>
    </x:cfRule>
  </x:conditionalFormatting>
  <x:conditionalFormatting sqref="T12:T12">
    <x:cfRule type="expression" dxfId="230" priority="141">
      <x:formula>AND(AND($B12&lt;&gt;"",Projects!$M12&lt;&gt;"Check inputs",$F12&lt;&gt;"Cancelled",$G12&lt;DATE(YEAR(T$9),MONTH(T$9)+1,1),$H12&gt;=T$9),$F12="Complete")</x:formula>
    </x:cfRule>
    <x:cfRule type="expression" dxfId="231" priority="142">
      <x:formula>AND(AND($B12&lt;&gt;"",Projects!$M12&lt;&gt;"Check inputs",$F12&lt;&gt;"Cancelled",$G12&lt;DATE(YEAR(T$9),MONTH(T$9)+1,1),$H12&gt;=T$9),AND($F12&lt;&gt;"Complete",$E12="On track"))</x:formula>
    </x:cfRule>
    <x:cfRule type="expression" dxfId="232" priority="143">
      <x:formula>AND(AND($B12&lt;&gt;"",Projects!$M12&lt;&gt;"Check inputs",$F12&lt;&gt;"Cancelled",$G12&lt;DATE(YEAR(T$9),MONTH(T$9)+1,1),$H12&gt;=T$9),AND($F12&lt;&gt;"Complete",$E12="At risk"))</x:formula>
    </x:cfRule>
    <x:cfRule type="expression" dxfId="233" priority="144">
      <x:formula>AND(AND($B12&lt;&gt;"",Projects!$M12&lt;&gt;"Check inputs",$F12&lt;&gt;"Cancelled",$G12&lt;DATE(YEAR(T$9),MONTH(T$9)+1,1),$H12&gt;=T$9),AND($F12&lt;&gt;"Complete",$E12="Off track"))</x:formula>
    </x:cfRule>
  </x:conditionalFormatting>
  <x:conditionalFormatting sqref="I13:I13">
    <x:cfRule type="expression" dxfId="234" priority="145">
      <x:formula>AND(AND($B13&lt;&gt;"",Projects!$M13&lt;&gt;"Check inputs",$F13&lt;&gt;"Cancelled",$G13&lt;DATE(YEAR(I$9),MONTH(I$9)+1,1),$H13&gt;=I$9),$F13="Complete")</x:formula>
    </x:cfRule>
    <x:cfRule type="expression" dxfId="235" priority="146">
      <x:formula>AND(AND($B13&lt;&gt;"",Projects!$M13&lt;&gt;"Check inputs",$F13&lt;&gt;"Cancelled",$G13&lt;DATE(YEAR(I$9),MONTH(I$9)+1,1),$H13&gt;=I$9),AND($F13&lt;&gt;"Complete",$E13="On track"))</x:formula>
    </x:cfRule>
    <x:cfRule type="expression" dxfId="236" priority="147">
      <x:formula>AND(AND($B13&lt;&gt;"",Projects!$M13&lt;&gt;"Check inputs",$F13&lt;&gt;"Cancelled",$G13&lt;DATE(YEAR(I$9),MONTH(I$9)+1,1),$H13&gt;=I$9),AND($F13&lt;&gt;"Complete",$E13="At risk"))</x:formula>
    </x:cfRule>
    <x:cfRule type="expression" dxfId="237" priority="148">
      <x:formula>AND(AND($B13&lt;&gt;"",Projects!$M13&lt;&gt;"Check inputs",$F13&lt;&gt;"Cancelled",$G13&lt;DATE(YEAR(I$9),MONTH(I$9)+1,1),$H13&gt;=I$9),AND($F13&lt;&gt;"Complete",$E13="Off track"))</x:formula>
    </x:cfRule>
  </x:conditionalFormatting>
  <x:conditionalFormatting sqref="J13:J13">
    <x:cfRule type="expression" dxfId="238" priority="149">
      <x:formula>AND(AND($B13&lt;&gt;"",Projects!$M13&lt;&gt;"Check inputs",$F13&lt;&gt;"Cancelled",$G13&lt;DATE(YEAR(J$9),MONTH(J$9)+1,1),$H13&gt;=J$9),$F13="Complete")</x:formula>
    </x:cfRule>
    <x:cfRule type="expression" dxfId="239" priority="150">
      <x:formula>AND(AND($B13&lt;&gt;"",Projects!$M13&lt;&gt;"Check inputs",$F13&lt;&gt;"Cancelled",$G13&lt;DATE(YEAR(J$9),MONTH(J$9)+1,1),$H13&gt;=J$9),AND($F13&lt;&gt;"Complete",$E13="On track"))</x:formula>
    </x:cfRule>
    <x:cfRule type="expression" dxfId="240" priority="151">
      <x:formula>AND(AND($B13&lt;&gt;"",Projects!$M13&lt;&gt;"Check inputs",$F13&lt;&gt;"Cancelled",$G13&lt;DATE(YEAR(J$9),MONTH(J$9)+1,1),$H13&gt;=J$9),AND($F13&lt;&gt;"Complete",$E13="At risk"))</x:formula>
    </x:cfRule>
    <x:cfRule type="expression" dxfId="241" priority="152">
      <x:formula>AND(AND($B13&lt;&gt;"",Projects!$M13&lt;&gt;"Check inputs",$F13&lt;&gt;"Cancelled",$G13&lt;DATE(YEAR(J$9),MONTH(J$9)+1,1),$H13&gt;=J$9),AND($F13&lt;&gt;"Complete",$E13="Off track"))</x:formula>
    </x:cfRule>
  </x:conditionalFormatting>
  <x:conditionalFormatting sqref="K13:K13">
    <x:cfRule type="expression" dxfId="242" priority="153">
      <x:formula>AND(AND($B13&lt;&gt;"",Projects!$M13&lt;&gt;"Check inputs",$F13&lt;&gt;"Cancelled",$G13&lt;DATE(YEAR(K$9),MONTH(K$9)+1,1),$H13&gt;=K$9),$F13="Complete")</x:formula>
    </x:cfRule>
    <x:cfRule type="expression" dxfId="243" priority="154">
      <x:formula>AND(AND($B13&lt;&gt;"",Projects!$M13&lt;&gt;"Check inputs",$F13&lt;&gt;"Cancelled",$G13&lt;DATE(YEAR(K$9),MONTH(K$9)+1,1),$H13&gt;=K$9),AND($F13&lt;&gt;"Complete",$E13="On track"))</x:formula>
    </x:cfRule>
    <x:cfRule type="expression" dxfId="244" priority="155">
      <x:formula>AND(AND($B13&lt;&gt;"",Projects!$M13&lt;&gt;"Check inputs",$F13&lt;&gt;"Cancelled",$G13&lt;DATE(YEAR(K$9),MONTH(K$9)+1,1),$H13&gt;=K$9),AND($F13&lt;&gt;"Complete",$E13="At risk"))</x:formula>
    </x:cfRule>
    <x:cfRule type="expression" dxfId="245" priority="156">
      <x:formula>AND(AND($B13&lt;&gt;"",Projects!$M13&lt;&gt;"Check inputs",$F13&lt;&gt;"Cancelled",$G13&lt;DATE(YEAR(K$9),MONTH(K$9)+1,1),$H13&gt;=K$9),AND($F13&lt;&gt;"Complete",$E13="Off track"))</x:formula>
    </x:cfRule>
  </x:conditionalFormatting>
  <x:conditionalFormatting sqref="L13:L13">
    <x:cfRule type="expression" dxfId="246" priority="157">
      <x:formula>AND(AND($B13&lt;&gt;"",Projects!$M13&lt;&gt;"Check inputs",$F13&lt;&gt;"Cancelled",$G13&lt;DATE(YEAR(L$9),MONTH(L$9)+1,1),$H13&gt;=L$9),$F13="Complete")</x:formula>
    </x:cfRule>
    <x:cfRule type="expression" dxfId="247" priority="158">
      <x:formula>AND(AND($B13&lt;&gt;"",Projects!$M13&lt;&gt;"Check inputs",$F13&lt;&gt;"Cancelled",$G13&lt;DATE(YEAR(L$9),MONTH(L$9)+1,1),$H13&gt;=L$9),AND($F13&lt;&gt;"Complete",$E13="On track"))</x:formula>
    </x:cfRule>
    <x:cfRule type="expression" dxfId="248" priority="159">
      <x:formula>AND(AND($B13&lt;&gt;"",Projects!$M13&lt;&gt;"Check inputs",$F13&lt;&gt;"Cancelled",$G13&lt;DATE(YEAR(L$9),MONTH(L$9)+1,1),$H13&gt;=L$9),AND($F13&lt;&gt;"Complete",$E13="At risk"))</x:formula>
    </x:cfRule>
    <x:cfRule type="expression" dxfId="249" priority="160">
      <x:formula>AND(AND($B13&lt;&gt;"",Projects!$M13&lt;&gt;"Check inputs",$F13&lt;&gt;"Cancelled",$G13&lt;DATE(YEAR(L$9),MONTH(L$9)+1,1),$H13&gt;=L$9),AND($F13&lt;&gt;"Complete",$E13="Off track"))</x:formula>
    </x:cfRule>
  </x:conditionalFormatting>
  <x:conditionalFormatting sqref="M13:M13">
    <x:cfRule type="expression" dxfId="250" priority="161">
      <x:formula>AND(AND($B13&lt;&gt;"",Projects!$M13&lt;&gt;"Check inputs",$F13&lt;&gt;"Cancelled",$G13&lt;DATE(YEAR(M$9),MONTH(M$9)+1,1),$H13&gt;=M$9),$F13="Complete")</x:formula>
    </x:cfRule>
    <x:cfRule type="expression" dxfId="251" priority="162">
      <x:formula>AND(AND($B13&lt;&gt;"",Projects!$M13&lt;&gt;"Check inputs",$F13&lt;&gt;"Cancelled",$G13&lt;DATE(YEAR(M$9),MONTH(M$9)+1,1),$H13&gt;=M$9),AND($F13&lt;&gt;"Complete",$E13="On track"))</x:formula>
    </x:cfRule>
    <x:cfRule type="expression" dxfId="252" priority="163">
      <x:formula>AND(AND($B13&lt;&gt;"",Projects!$M13&lt;&gt;"Check inputs",$F13&lt;&gt;"Cancelled",$G13&lt;DATE(YEAR(M$9),MONTH(M$9)+1,1),$H13&gt;=M$9),AND($F13&lt;&gt;"Complete",$E13="At risk"))</x:formula>
    </x:cfRule>
    <x:cfRule type="expression" dxfId="253" priority="164">
      <x:formula>AND(AND($B13&lt;&gt;"",Projects!$M13&lt;&gt;"Check inputs",$F13&lt;&gt;"Cancelled",$G13&lt;DATE(YEAR(M$9),MONTH(M$9)+1,1),$H13&gt;=M$9),AND($F13&lt;&gt;"Complete",$E13="Off track"))</x:formula>
    </x:cfRule>
  </x:conditionalFormatting>
  <x:conditionalFormatting sqref="N13:N13">
    <x:cfRule type="expression" dxfId="254" priority="165">
      <x:formula>AND(AND($B13&lt;&gt;"",Projects!$M13&lt;&gt;"Check inputs",$F13&lt;&gt;"Cancelled",$G13&lt;DATE(YEAR(N$9),MONTH(N$9)+1,1),$H13&gt;=N$9),$F13="Complete")</x:formula>
    </x:cfRule>
    <x:cfRule type="expression" dxfId="255" priority="166">
      <x:formula>AND(AND($B13&lt;&gt;"",Projects!$M13&lt;&gt;"Check inputs",$F13&lt;&gt;"Cancelled",$G13&lt;DATE(YEAR(N$9),MONTH(N$9)+1,1),$H13&gt;=N$9),AND($F13&lt;&gt;"Complete",$E13="On track"))</x:formula>
    </x:cfRule>
    <x:cfRule type="expression" dxfId="256" priority="167">
      <x:formula>AND(AND($B13&lt;&gt;"",Projects!$M13&lt;&gt;"Check inputs",$F13&lt;&gt;"Cancelled",$G13&lt;DATE(YEAR(N$9),MONTH(N$9)+1,1),$H13&gt;=N$9),AND($F13&lt;&gt;"Complete",$E13="At risk"))</x:formula>
    </x:cfRule>
    <x:cfRule type="expression" dxfId="257" priority="168">
      <x:formula>AND(AND($B13&lt;&gt;"",Projects!$M13&lt;&gt;"Check inputs",$F13&lt;&gt;"Cancelled",$G13&lt;DATE(YEAR(N$9),MONTH(N$9)+1,1),$H13&gt;=N$9),AND($F13&lt;&gt;"Complete",$E13="Off track"))</x:formula>
    </x:cfRule>
  </x:conditionalFormatting>
  <x:conditionalFormatting sqref="O13:O13">
    <x:cfRule type="expression" dxfId="258" priority="169">
      <x:formula>AND(AND($B13&lt;&gt;"",Projects!$M13&lt;&gt;"Check inputs",$F13&lt;&gt;"Cancelled",$G13&lt;DATE(YEAR(O$9),MONTH(O$9)+1,1),$H13&gt;=O$9),$F13="Complete")</x:formula>
    </x:cfRule>
    <x:cfRule type="expression" dxfId="259" priority="170">
      <x:formula>AND(AND($B13&lt;&gt;"",Projects!$M13&lt;&gt;"Check inputs",$F13&lt;&gt;"Cancelled",$G13&lt;DATE(YEAR(O$9),MONTH(O$9)+1,1),$H13&gt;=O$9),AND($F13&lt;&gt;"Complete",$E13="On track"))</x:formula>
    </x:cfRule>
    <x:cfRule type="expression" dxfId="260" priority="171">
      <x:formula>AND(AND($B13&lt;&gt;"",Projects!$M13&lt;&gt;"Check inputs",$F13&lt;&gt;"Cancelled",$G13&lt;DATE(YEAR(O$9),MONTH(O$9)+1,1),$H13&gt;=O$9),AND($F13&lt;&gt;"Complete",$E13="At risk"))</x:formula>
    </x:cfRule>
    <x:cfRule type="expression" dxfId="261" priority="172">
      <x:formula>AND(AND($B13&lt;&gt;"",Projects!$M13&lt;&gt;"Check inputs",$F13&lt;&gt;"Cancelled",$G13&lt;DATE(YEAR(O$9),MONTH(O$9)+1,1),$H13&gt;=O$9),AND($F13&lt;&gt;"Complete",$E13="Off track"))</x:formula>
    </x:cfRule>
  </x:conditionalFormatting>
  <x:conditionalFormatting sqref="P13:P13">
    <x:cfRule type="expression" dxfId="262" priority="173">
      <x:formula>AND(AND($B13&lt;&gt;"",Projects!$M13&lt;&gt;"Check inputs",$F13&lt;&gt;"Cancelled",$G13&lt;DATE(YEAR(P$9),MONTH(P$9)+1,1),$H13&gt;=P$9),$F13="Complete")</x:formula>
    </x:cfRule>
    <x:cfRule type="expression" dxfId="263" priority="174">
      <x:formula>AND(AND($B13&lt;&gt;"",Projects!$M13&lt;&gt;"Check inputs",$F13&lt;&gt;"Cancelled",$G13&lt;DATE(YEAR(P$9),MONTH(P$9)+1,1),$H13&gt;=P$9),AND($F13&lt;&gt;"Complete",$E13="On track"))</x:formula>
    </x:cfRule>
    <x:cfRule type="expression" dxfId="264" priority="175">
      <x:formula>AND(AND($B13&lt;&gt;"",Projects!$M13&lt;&gt;"Check inputs",$F13&lt;&gt;"Cancelled",$G13&lt;DATE(YEAR(P$9),MONTH(P$9)+1,1),$H13&gt;=P$9),AND($F13&lt;&gt;"Complete",$E13="At risk"))</x:formula>
    </x:cfRule>
    <x:cfRule type="expression" dxfId="265" priority="176">
      <x:formula>AND(AND($B13&lt;&gt;"",Projects!$M13&lt;&gt;"Check inputs",$F13&lt;&gt;"Cancelled",$G13&lt;DATE(YEAR(P$9),MONTH(P$9)+1,1),$H13&gt;=P$9),AND($F13&lt;&gt;"Complete",$E13="Off track"))</x:formula>
    </x:cfRule>
  </x:conditionalFormatting>
  <x:conditionalFormatting sqref="Q13:Q13">
    <x:cfRule type="expression" dxfId="266" priority="177">
      <x:formula>AND(AND($B13&lt;&gt;"",Projects!$M13&lt;&gt;"Check inputs",$F13&lt;&gt;"Cancelled",$G13&lt;DATE(YEAR(Q$9),MONTH(Q$9)+1,1),$H13&gt;=Q$9),$F13="Complete")</x:formula>
    </x:cfRule>
    <x:cfRule type="expression" dxfId="267" priority="178">
      <x:formula>AND(AND($B13&lt;&gt;"",Projects!$M13&lt;&gt;"Check inputs",$F13&lt;&gt;"Cancelled",$G13&lt;DATE(YEAR(Q$9),MONTH(Q$9)+1,1),$H13&gt;=Q$9),AND($F13&lt;&gt;"Complete",$E13="On track"))</x:formula>
    </x:cfRule>
    <x:cfRule type="expression" dxfId="268" priority="179">
      <x:formula>AND(AND($B13&lt;&gt;"",Projects!$M13&lt;&gt;"Check inputs",$F13&lt;&gt;"Cancelled",$G13&lt;DATE(YEAR(Q$9),MONTH(Q$9)+1,1),$H13&gt;=Q$9),AND($F13&lt;&gt;"Complete",$E13="At risk"))</x:formula>
    </x:cfRule>
    <x:cfRule type="expression" dxfId="269" priority="180">
      <x:formula>AND(AND($B13&lt;&gt;"",Projects!$M13&lt;&gt;"Check inputs",$F13&lt;&gt;"Cancelled",$G13&lt;DATE(YEAR(Q$9),MONTH(Q$9)+1,1),$H13&gt;=Q$9),AND($F13&lt;&gt;"Complete",$E13="Off track"))</x:formula>
    </x:cfRule>
  </x:conditionalFormatting>
  <x:conditionalFormatting sqref="R13:R13">
    <x:cfRule type="expression" dxfId="270" priority="181">
      <x:formula>AND(AND($B13&lt;&gt;"",Projects!$M13&lt;&gt;"Check inputs",$F13&lt;&gt;"Cancelled",$G13&lt;DATE(YEAR(R$9),MONTH(R$9)+1,1),$H13&gt;=R$9),$F13="Complete")</x:formula>
    </x:cfRule>
    <x:cfRule type="expression" dxfId="271" priority="182">
      <x:formula>AND(AND($B13&lt;&gt;"",Projects!$M13&lt;&gt;"Check inputs",$F13&lt;&gt;"Cancelled",$G13&lt;DATE(YEAR(R$9),MONTH(R$9)+1,1),$H13&gt;=R$9),AND($F13&lt;&gt;"Complete",$E13="On track"))</x:formula>
    </x:cfRule>
    <x:cfRule type="expression" dxfId="272" priority="183">
      <x:formula>AND(AND($B13&lt;&gt;"",Projects!$M13&lt;&gt;"Check inputs",$F13&lt;&gt;"Cancelled",$G13&lt;DATE(YEAR(R$9),MONTH(R$9)+1,1),$H13&gt;=R$9),AND($F13&lt;&gt;"Complete",$E13="At risk"))</x:formula>
    </x:cfRule>
    <x:cfRule type="expression" dxfId="273" priority="184">
      <x:formula>AND(AND($B13&lt;&gt;"",Projects!$M13&lt;&gt;"Check inputs",$F13&lt;&gt;"Cancelled",$G13&lt;DATE(YEAR(R$9),MONTH(R$9)+1,1),$H13&gt;=R$9),AND($F13&lt;&gt;"Complete",$E13="Off track"))</x:formula>
    </x:cfRule>
  </x:conditionalFormatting>
  <x:conditionalFormatting sqref="S13:S13">
    <x:cfRule type="expression" dxfId="274" priority="185">
      <x:formula>AND(AND($B13&lt;&gt;"",Projects!$M13&lt;&gt;"Check inputs",$F13&lt;&gt;"Cancelled",$G13&lt;DATE(YEAR(S$9),MONTH(S$9)+1,1),$H13&gt;=S$9),$F13="Complete")</x:formula>
    </x:cfRule>
    <x:cfRule type="expression" dxfId="275" priority="186">
      <x:formula>AND(AND($B13&lt;&gt;"",Projects!$M13&lt;&gt;"Check inputs",$F13&lt;&gt;"Cancelled",$G13&lt;DATE(YEAR(S$9),MONTH(S$9)+1,1),$H13&gt;=S$9),AND($F13&lt;&gt;"Complete",$E13="On track"))</x:formula>
    </x:cfRule>
    <x:cfRule type="expression" dxfId="276" priority="187">
      <x:formula>AND(AND($B13&lt;&gt;"",Projects!$M13&lt;&gt;"Check inputs",$F13&lt;&gt;"Cancelled",$G13&lt;DATE(YEAR(S$9),MONTH(S$9)+1,1),$H13&gt;=S$9),AND($F13&lt;&gt;"Complete",$E13="At risk"))</x:formula>
    </x:cfRule>
    <x:cfRule type="expression" dxfId="277" priority="188">
      <x:formula>AND(AND($B13&lt;&gt;"",Projects!$M13&lt;&gt;"Check inputs",$F13&lt;&gt;"Cancelled",$G13&lt;DATE(YEAR(S$9),MONTH(S$9)+1,1),$H13&gt;=S$9),AND($F13&lt;&gt;"Complete",$E13="Off track"))</x:formula>
    </x:cfRule>
  </x:conditionalFormatting>
  <x:conditionalFormatting sqref="T13:T13">
    <x:cfRule type="expression" dxfId="278" priority="189">
      <x:formula>AND(AND($B13&lt;&gt;"",Projects!$M13&lt;&gt;"Check inputs",$F13&lt;&gt;"Cancelled",$G13&lt;DATE(YEAR(T$9),MONTH(T$9)+1,1),$H13&gt;=T$9),$F13="Complete")</x:formula>
    </x:cfRule>
    <x:cfRule type="expression" dxfId="279" priority="190">
      <x:formula>AND(AND($B13&lt;&gt;"",Projects!$M13&lt;&gt;"Check inputs",$F13&lt;&gt;"Cancelled",$G13&lt;DATE(YEAR(T$9),MONTH(T$9)+1,1),$H13&gt;=T$9),AND($F13&lt;&gt;"Complete",$E13="On track"))</x:formula>
    </x:cfRule>
    <x:cfRule type="expression" dxfId="280" priority="191">
      <x:formula>AND(AND($B13&lt;&gt;"",Projects!$M13&lt;&gt;"Check inputs",$F13&lt;&gt;"Cancelled",$G13&lt;DATE(YEAR(T$9),MONTH(T$9)+1,1),$H13&gt;=T$9),AND($F13&lt;&gt;"Complete",$E13="At risk"))</x:formula>
    </x:cfRule>
    <x:cfRule type="expression" dxfId="281" priority="192">
      <x:formula>AND(AND($B13&lt;&gt;"",Projects!$M13&lt;&gt;"Check inputs",$F13&lt;&gt;"Cancelled",$G13&lt;DATE(YEAR(T$9),MONTH(T$9)+1,1),$H13&gt;=T$9),AND($F13&lt;&gt;"Complete",$E13="Off track"))</x:formula>
    </x:cfRule>
  </x:conditionalFormatting>
  <x:conditionalFormatting sqref="I14:I14">
    <x:cfRule type="expression" dxfId="282" priority="193">
      <x:formula>AND(AND($B14&lt;&gt;"",Projects!$M14&lt;&gt;"Check inputs",$F14&lt;&gt;"Cancelled",$G14&lt;DATE(YEAR(I$9),MONTH(I$9)+1,1),$H14&gt;=I$9),$F14="Complete")</x:formula>
    </x:cfRule>
    <x:cfRule type="expression" dxfId="283" priority="194">
      <x:formula>AND(AND($B14&lt;&gt;"",Projects!$M14&lt;&gt;"Check inputs",$F14&lt;&gt;"Cancelled",$G14&lt;DATE(YEAR(I$9),MONTH(I$9)+1,1),$H14&gt;=I$9),AND($F14&lt;&gt;"Complete",$E14="On track"))</x:formula>
    </x:cfRule>
    <x:cfRule type="expression" dxfId="284" priority="195">
      <x:formula>AND(AND($B14&lt;&gt;"",Projects!$M14&lt;&gt;"Check inputs",$F14&lt;&gt;"Cancelled",$G14&lt;DATE(YEAR(I$9),MONTH(I$9)+1,1),$H14&gt;=I$9),AND($F14&lt;&gt;"Complete",$E14="At risk"))</x:formula>
    </x:cfRule>
    <x:cfRule type="expression" dxfId="285" priority="196">
      <x:formula>AND(AND($B14&lt;&gt;"",Projects!$M14&lt;&gt;"Check inputs",$F14&lt;&gt;"Cancelled",$G14&lt;DATE(YEAR(I$9),MONTH(I$9)+1,1),$H14&gt;=I$9),AND($F14&lt;&gt;"Complete",$E14="Off track"))</x:formula>
    </x:cfRule>
  </x:conditionalFormatting>
  <x:conditionalFormatting sqref="J14:J14">
    <x:cfRule type="expression" dxfId="286" priority="197">
      <x:formula>AND(AND($B14&lt;&gt;"",Projects!$M14&lt;&gt;"Check inputs",$F14&lt;&gt;"Cancelled",$G14&lt;DATE(YEAR(J$9),MONTH(J$9)+1,1),$H14&gt;=J$9),$F14="Complete")</x:formula>
    </x:cfRule>
    <x:cfRule type="expression" dxfId="287" priority="198">
      <x:formula>AND(AND($B14&lt;&gt;"",Projects!$M14&lt;&gt;"Check inputs",$F14&lt;&gt;"Cancelled",$G14&lt;DATE(YEAR(J$9),MONTH(J$9)+1,1),$H14&gt;=J$9),AND($F14&lt;&gt;"Complete",$E14="On track"))</x:formula>
    </x:cfRule>
    <x:cfRule type="expression" dxfId="288" priority="199">
      <x:formula>AND(AND($B14&lt;&gt;"",Projects!$M14&lt;&gt;"Check inputs",$F14&lt;&gt;"Cancelled",$G14&lt;DATE(YEAR(J$9),MONTH(J$9)+1,1),$H14&gt;=J$9),AND($F14&lt;&gt;"Complete",$E14="At risk"))</x:formula>
    </x:cfRule>
    <x:cfRule type="expression" dxfId="289" priority="200">
      <x:formula>AND(AND($B14&lt;&gt;"",Projects!$M14&lt;&gt;"Check inputs",$F14&lt;&gt;"Cancelled",$G14&lt;DATE(YEAR(J$9),MONTH(J$9)+1,1),$H14&gt;=J$9),AND($F14&lt;&gt;"Complete",$E14="Off track"))</x:formula>
    </x:cfRule>
  </x:conditionalFormatting>
  <x:conditionalFormatting sqref="K14:K14">
    <x:cfRule type="expression" dxfId="290" priority="201">
      <x:formula>AND(AND($B14&lt;&gt;"",Projects!$M14&lt;&gt;"Check inputs",$F14&lt;&gt;"Cancelled",$G14&lt;DATE(YEAR(K$9),MONTH(K$9)+1,1),$H14&gt;=K$9),$F14="Complete")</x:formula>
    </x:cfRule>
    <x:cfRule type="expression" dxfId="291" priority="202">
      <x:formula>AND(AND($B14&lt;&gt;"",Projects!$M14&lt;&gt;"Check inputs",$F14&lt;&gt;"Cancelled",$G14&lt;DATE(YEAR(K$9),MONTH(K$9)+1,1),$H14&gt;=K$9),AND($F14&lt;&gt;"Complete",$E14="On track"))</x:formula>
    </x:cfRule>
    <x:cfRule type="expression" dxfId="292" priority="203">
      <x:formula>AND(AND($B14&lt;&gt;"",Projects!$M14&lt;&gt;"Check inputs",$F14&lt;&gt;"Cancelled",$G14&lt;DATE(YEAR(K$9),MONTH(K$9)+1,1),$H14&gt;=K$9),AND($F14&lt;&gt;"Complete",$E14="At risk"))</x:formula>
    </x:cfRule>
    <x:cfRule type="expression" dxfId="293" priority="204">
      <x:formula>AND(AND($B14&lt;&gt;"",Projects!$M14&lt;&gt;"Check inputs",$F14&lt;&gt;"Cancelled",$G14&lt;DATE(YEAR(K$9),MONTH(K$9)+1,1),$H14&gt;=K$9),AND($F14&lt;&gt;"Complete",$E14="Off track"))</x:formula>
    </x:cfRule>
  </x:conditionalFormatting>
  <x:conditionalFormatting sqref="L14:L14">
    <x:cfRule type="expression" dxfId="294" priority="205">
      <x:formula>AND(AND($B14&lt;&gt;"",Projects!$M14&lt;&gt;"Check inputs",$F14&lt;&gt;"Cancelled",$G14&lt;DATE(YEAR(L$9),MONTH(L$9)+1,1),$H14&gt;=L$9),$F14="Complete")</x:formula>
    </x:cfRule>
    <x:cfRule type="expression" dxfId="295" priority="206">
      <x:formula>AND(AND($B14&lt;&gt;"",Projects!$M14&lt;&gt;"Check inputs",$F14&lt;&gt;"Cancelled",$G14&lt;DATE(YEAR(L$9),MONTH(L$9)+1,1),$H14&gt;=L$9),AND($F14&lt;&gt;"Complete",$E14="On track"))</x:formula>
    </x:cfRule>
    <x:cfRule type="expression" dxfId="296" priority="207">
      <x:formula>AND(AND($B14&lt;&gt;"",Projects!$M14&lt;&gt;"Check inputs",$F14&lt;&gt;"Cancelled",$G14&lt;DATE(YEAR(L$9),MONTH(L$9)+1,1),$H14&gt;=L$9),AND($F14&lt;&gt;"Complete",$E14="At risk"))</x:formula>
    </x:cfRule>
    <x:cfRule type="expression" dxfId="297" priority="208">
      <x:formula>AND(AND($B14&lt;&gt;"",Projects!$M14&lt;&gt;"Check inputs",$F14&lt;&gt;"Cancelled",$G14&lt;DATE(YEAR(L$9),MONTH(L$9)+1,1),$H14&gt;=L$9),AND($F14&lt;&gt;"Complete",$E14="Off track"))</x:formula>
    </x:cfRule>
  </x:conditionalFormatting>
  <x:conditionalFormatting sqref="M14:M14">
    <x:cfRule type="expression" dxfId="298" priority="209">
      <x:formula>AND(AND($B14&lt;&gt;"",Projects!$M14&lt;&gt;"Check inputs",$F14&lt;&gt;"Cancelled",$G14&lt;DATE(YEAR(M$9),MONTH(M$9)+1,1),$H14&gt;=M$9),$F14="Complete")</x:formula>
    </x:cfRule>
    <x:cfRule type="expression" dxfId="299" priority="210">
      <x:formula>AND(AND($B14&lt;&gt;"",Projects!$M14&lt;&gt;"Check inputs",$F14&lt;&gt;"Cancelled",$G14&lt;DATE(YEAR(M$9),MONTH(M$9)+1,1),$H14&gt;=M$9),AND($F14&lt;&gt;"Complete",$E14="On track"))</x:formula>
    </x:cfRule>
    <x:cfRule type="expression" dxfId="300" priority="211">
      <x:formula>AND(AND($B14&lt;&gt;"",Projects!$M14&lt;&gt;"Check inputs",$F14&lt;&gt;"Cancelled",$G14&lt;DATE(YEAR(M$9),MONTH(M$9)+1,1),$H14&gt;=M$9),AND($F14&lt;&gt;"Complete",$E14="At risk"))</x:formula>
    </x:cfRule>
    <x:cfRule type="expression" dxfId="301" priority="212">
      <x:formula>AND(AND($B14&lt;&gt;"",Projects!$M14&lt;&gt;"Check inputs",$F14&lt;&gt;"Cancelled",$G14&lt;DATE(YEAR(M$9),MONTH(M$9)+1,1),$H14&gt;=M$9),AND($F14&lt;&gt;"Complete",$E14="Off track"))</x:formula>
    </x:cfRule>
  </x:conditionalFormatting>
  <x:conditionalFormatting sqref="N14:N14">
    <x:cfRule type="expression" dxfId="302" priority="213">
      <x:formula>AND(AND($B14&lt;&gt;"",Projects!$M14&lt;&gt;"Check inputs",$F14&lt;&gt;"Cancelled",$G14&lt;DATE(YEAR(N$9),MONTH(N$9)+1,1),$H14&gt;=N$9),$F14="Complete")</x:formula>
    </x:cfRule>
    <x:cfRule type="expression" dxfId="303" priority="214">
      <x:formula>AND(AND($B14&lt;&gt;"",Projects!$M14&lt;&gt;"Check inputs",$F14&lt;&gt;"Cancelled",$G14&lt;DATE(YEAR(N$9),MONTH(N$9)+1,1),$H14&gt;=N$9),AND($F14&lt;&gt;"Complete",$E14="On track"))</x:formula>
    </x:cfRule>
    <x:cfRule type="expression" dxfId="304" priority="215">
      <x:formula>AND(AND($B14&lt;&gt;"",Projects!$M14&lt;&gt;"Check inputs",$F14&lt;&gt;"Cancelled",$G14&lt;DATE(YEAR(N$9),MONTH(N$9)+1,1),$H14&gt;=N$9),AND($F14&lt;&gt;"Complete",$E14="At risk"))</x:formula>
    </x:cfRule>
    <x:cfRule type="expression" dxfId="305" priority="216">
      <x:formula>AND(AND($B14&lt;&gt;"",Projects!$M14&lt;&gt;"Check inputs",$F14&lt;&gt;"Cancelled",$G14&lt;DATE(YEAR(N$9),MONTH(N$9)+1,1),$H14&gt;=N$9),AND($F14&lt;&gt;"Complete",$E14="Off track"))</x:formula>
    </x:cfRule>
  </x:conditionalFormatting>
  <x:conditionalFormatting sqref="O14:O14">
    <x:cfRule type="expression" dxfId="306" priority="217">
      <x:formula>AND(AND($B14&lt;&gt;"",Projects!$M14&lt;&gt;"Check inputs",$F14&lt;&gt;"Cancelled",$G14&lt;DATE(YEAR(O$9),MONTH(O$9)+1,1),$H14&gt;=O$9),$F14="Complete")</x:formula>
    </x:cfRule>
    <x:cfRule type="expression" dxfId="307" priority="218">
      <x:formula>AND(AND($B14&lt;&gt;"",Projects!$M14&lt;&gt;"Check inputs",$F14&lt;&gt;"Cancelled",$G14&lt;DATE(YEAR(O$9),MONTH(O$9)+1,1),$H14&gt;=O$9),AND($F14&lt;&gt;"Complete",$E14="On track"))</x:formula>
    </x:cfRule>
    <x:cfRule type="expression" dxfId="308" priority="219">
      <x:formula>AND(AND($B14&lt;&gt;"",Projects!$M14&lt;&gt;"Check inputs",$F14&lt;&gt;"Cancelled",$G14&lt;DATE(YEAR(O$9),MONTH(O$9)+1,1),$H14&gt;=O$9),AND($F14&lt;&gt;"Complete",$E14="At risk"))</x:formula>
    </x:cfRule>
    <x:cfRule type="expression" dxfId="309" priority="220">
      <x:formula>AND(AND($B14&lt;&gt;"",Projects!$M14&lt;&gt;"Check inputs",$F14&lt;&gt;"Cancelled",$G14&lt;DATE(YEAR(O$9),MONTH(O$9)+1,1),$H14&gt;=O$9),AND($F14&lt;&gt;"Complete",$E14="Off track"))</x:formula>
    </x:cfRule>
  </x:conditionalFormatting>
  <x:conditionalFormatting sqref="P14:P14">
    <x:cfRule type="expression" dxfId="310" priority="221">
      <x:formula>AND(AND($B14&lt;&gt;"",Projects!$M14&lt;&gt;"Check inputs",$F14&lt;&gt;"Cancelled",$G14&lt;DATE(YEAR(P$9),MONTH(P$9)+1,1),$H14&gt;=P$9),$F14="Complete")</x:formula>
    </x:cfRule>
    <x:cfRule type="expression" dxfId="311" priority="222">
      <x:formula>AND(AND($B14&lt;&gt;"",Projects!$M14&lt;&gt;"Check inputs",$F14&lt;&gt;"Cancelled",$G14&lt;DATE(YEAR(P$9),MONTH(P$9)+1,1),$H14&gt;=P$9),AND($F14&lt;&gt;"Complete",$E14="On track"))</x:formula>
    </x:cfRule>
    <x:cfRule type="expression" dxfId="312" priority="223">
      <x:formula>AND(AND($B14&lt;&gt;"",Projects!$M14&lt;&gt;"Check inputs",$F14&lt;&gt;"Cancelled",$G14&lt;DATE(YEAR(P$9),MONTH(P$9)+1,1),$H14&gt;=P$9),AND($F14&lt;&gt;"Complete",$E14="At risk"))</x:formula>
    </x:cfRule>
    <x:cfRule type="expression" dxfId="313" priority="224">
      <x:formula>AND(AND($B14&lt;&gt;"",Projects!$M14&lt;&gt;"Check inputs",$F14&lt;&gt;"Cancelled",$G14&lt;DATE(YEAR(P$9),MONTH(P$9)+1,1),$H14&gt;=P$9),AND($F14&lt;&gt;"Complete",$E14="Off track"))</x:formula>
    </x:cfRule>
  </x:conditionalFormatting>
  <x:conditionalFormatting sqref="Q14:Q14">
    <x:cfRule type="expression" dxfId="314" priority="225">
      <x:formula>AND(AND($B14&lt;&gt;"",Projects!$M14&lt;&gt;"Check inputs",$F14&lt;&gt;"Cancelled",$G14&lt;DATE(YEAR(Q$9),MONTH(Q$9)+1,1),$H14&gt;=Q$9),$F14="Complete")</x:formula>
    </x:cfRule>
    <x:cfRule type="expression" dxfId="315" priority="226">
      <x:formula>AND(AND($B14&lt;&gt;"",Projects!$M14&lt;&gt;"Check inputs",$F14&lt;&gt;"Cancelled",$G14&lt;DATE(YEAR(Q$9),MONTH(Q$9)+1,1),$H14&gt;=Q$9),AND($F14&lt;&gt;"Complete",$E14="On track"))</x:formula>
    </x:cfRule>
    <x:cfRule type="expression" dxfId="316" priority="227">
      <x:formula>AND(AND($B14&lt;&gt;"",Projects!$M14&lt;&gt;"Check inputs",$F14&lt;&gt;"Cancelled",$G14&lt;DATE(YEAR(Q$9),MONTH(Q$9)+1,1),$H14&gt;=Q$9),AND($F14&lt;&gt;"Complete",$E14="At risk"))</x:formula>
    </x:cfRule>
    <x:cfRule type="expression" dxfId="317" priority="228">
      <x:formula>AND(AND($B14&lt;&gt;"",Projects!$M14&lt;&gt;"Check inputs",$F14&lt;&gt;"Cancelled",$G14&lt;DATE(YEAR(Q$9),MONTH(Q$9)+1,1),$H14&gt;=Q$9),AND($F14&lt;&gt;"Complete",$E14="Off track"))</x:formula>
    </x:cfRule>
  </x:conditionalFormatting>
  <x:conditionalFormatting sqref="R14:R14">
    <x:cfRule type="expression" dxfId="318" priority="229">
      <x:formula>AND(AND($B14&lt;&gt;"",Projects!$M14&lt;&gt;"Check inputs",$F14&lt;&gt;"Cancelled",$G14&lt;DATE(YEAR(R$9),MONTH(R$9)+1,1),$H14&gt;=R$9),$F14="Complete")</x:formula>
    </x:cfRule>
    <x:cfRule type="expression" dxfId="319" priority="230">
      <x:formula>AND(AND($B14&lt;&gt;"",Projects!$M14&lt;&gt;"Check inputs",$F14&lt;&gt;"Cancelled",$G14&lt;DATE(YEAR(R$9),MONTH(R$9)+1,1),$H14&gt;=R$9),AND($F14&lt;&gt;"Complete",$E14="On track"))</x:formula>
    </x:cfRule>
    <x:cfRule type="expression" dxfId="320" priority="231">
      <x:formula>AND(AND($B14&lt;&gt;"",Projects!$M14&lt;&gt;"Check inputs",$F14&lt;&gt;"Cancelled",$G14&lt;DATE(YEAR(R$9),MONTH(R$9)+1,1),$H14&gt;=R$9),AND($F14&lt;&gt;"Complete",$E14="At risk"))</x:formula>
    </x:cfRule>
    <x:cfRule type="expression" dxfId="321" priority="232">
      <x:formula>AND(AND($B14&lt;&gt;"",Projects!$M14&lt;&gt;"Check inputs",$F14&lt;&gt;"Cancelled",$G14&lt;DATE(YEAR(R$9),MONTH(R$9)+1,1),$H14&gt;=R$9),AND($F14&lt;&gt;"Complete",$E14="Off track"))</x:formula>
    </x:cfRule>
  </x:conditionalFormatting>
  <x:conditionalFormatting sqref="S14:S14">
    <x:cfRule type="expression" dxfId="322" priority="233">
      <x:formula>AND(AND($B14&lt;&gt;"",Projects!$M14&lt;&gt;"Check inputs",$F14&lt;&gt;"Cancelled",$G14&lt;DATE(YEAR(S$9),MONTH(S$9)+1,1),$H14&gt;=S$9),$F14="Complete")</x:formula>
    </x:cfRule>
    <x:cfRule type="expression" dxfId="323" priority="234">
      <x:formula>AND(AND($B14&lt;&gt;"",Projects!$M14&lt;&gt;"Check inputs",$F14&lt;&gt;"Cancelled",$G14&lt;DATE(YEAR(S$9),MONTH(S$9)+1,1),$H14&gt;=S$9),AND($F14&lt;&gt;"Complete",$E14="On track"))</x:formula>
    </x:cfRule>
    <x:cfRule type="expression" dxfId="324" priority="235">
      <x:formula>AND(AND($B14&lt;&gt;"",Projects!$M14&lt;&gt;"Check inputs",$F14&lt;&gt;"Cancelled",$G14&lt;DATE(YEAR(S$9),MONTH(S$9)+1,1),$H14&gt;=S$9),AND($F14&lt;&gt;"Complete",$E14="At risk"))</x:formula>
    </x:cfRule>
    <x:cfRule type="expression" dxfId="325" priority="236">
      <x:formula>AND(AND($B14&lt;&gt;"",Projects!$M14&lt;&gt;"Check inputs",$F14&lt;&gt;"Cancelled",$G14&lt;DATE(YEAR(S$9),MONTH(S$9)+1,1),$H14&gt;=S$9),AND($F14&lt;&gt;"Complete",$E14="Off track"))</x:formula>
    </x:cfRule>
  </x:conditionalFormatting>
  <x:conditionalFormatting sqref="T14:T14">
    <x:cfRule type="expression" dxfId="326" priority="237">
      <x:formula>AND(AND($B14&lt;&gt;"",Projects!$M14&lt;&gt;"Check inputs",$F14&lt;&gt;"Cancelled",$G14&lt;DATE(YEAR(T$9),MONTH(T$9)+1,1),$H14&gt;=T$9),$F14="Complete")</x:formula>
    </x:cfRule>
    <x:cfRule type="expression" dxfId="327" priority="238">
      <x:formula>AND(AND($B14&lt;&gt;"",Projects!$M14&lt;&gt;"Check inputs",$F14&lt;&gt;"Cancelled",$G14&lt;DATE(YEAR(T$9),MONTH(T$9)+1,1),$H14&gt;=T$9),AND($F14&lt;&gt;"Complete",$E14="On track"))</x:formula>
    </x:cfRule>
    <x:cfRule type="expression" dxfId="328" priority="239">
      <x:formula>AND(AND($B14&lt;&gt;"",Projects!$M14&lt;&gt;"Check inputs",$F14&lt;&gt;"Cancelled",$G14&lt;DATE(YEAR(T$9),MONTH(T$9)+1,1),$H14&gt;=T$9),AND($F14&lt;&gt;"Complete",$E14="At risk"))</x:formula>
    </x:cfRule>
    <x:cfRule type="expression" dxfId="329" priority="240">
      <x:formula>AND(AND($B14&lt;&gt;"",Projects!$M14&lt;&gt;"Check inputs",$F14&lt;&gt;"Cancelled",$G14&lt;DATE(YEAR(T$9),MONTH(T$9)+1,1),$H14&gt;=T$9),AND($F14&lt;&gt;"Complete",$E14="Off track"))</x:formula>
    </x:cfRule>
  </x:conditionalFormatting>
  <x:conditionalFormatting sqref="I15:I15">
    <x:cfRule type="expression" dxfId="330" priority="241">
      <x:formula>AND(AND($B15&lt;&gt;"",Projects!$M15&lt;&gt;"Check inputs",$F15&lt;&gt;"Cancelled",$G15&lt;DATE(YEAR(I$9),MONTH(I$9)+1,1),$H15&gt;=I$9),$F15="Complete")</x:formula>
    </x:cfRule>
    <x:cfRule type="expression" dxfId="331" priority="242">
      <x:formula>AND(AND($B15&lt;&gt;"",Projects!$M15&lt;&gt;"Check inputs",$F15&lt;&gt;"Cancelled",$G15&lt;DATE(YEAR(I$9),MONTH(I$9)+1,1),$H15&gt;=I$9),AND($F15&lt;&gt;"Complete",$E15="On track"))</x:formula>
    </x:cfRule>
    <x:cfRule type="expression" dxfId="332" priority="243">
      <x:formula>AND(AND($B15&lt;&gt;"",Projects!$M15&lt;&gt;"Check inputs",$F15&lt;&gt;"Cancelled",$G15&lt;DATE(YEAR(I$9),MONTH(I$9)+1,1),$H15&gt;=I$9),AND($F15&lt;&gt;"Complete",$E15="At risk"))</x:formula>
    </x:cfRule>
    <x:cfRule type="expression" dxfId="333" priority="244">
      <x:formula>AND(AND($B15&lt;&gt;"",Projects!$M15&lt;&gt;"Check inputs",$F15&lt;&gt;"Cancelled",$G15&lt;DATE(YEAR(I$9),MONTH(I$9)+1,1),$H15&gt;=I$9),AND($F15&lt;&gt;"Complete",$E15="Off track"))</x:formula>
    </x:cfRule>
  </x:conditionalFormatting>
  <x:conditionalFormatting sqref="J15:J15">
    <x:cfRule type="expression" dxfId="334" priority="245">
      <x:formula>AND(AND($B15&lt;&gt;"",Projects!$M15&lt;&gt;"Check inputs",$F15&lt;&gt;"Cancelled",$G15&lt;DATE(YEAR(J$9),MONTH(J$9)+1,1),$H15&gt;=J$9),$F15="Complete")</x:formula>
    </x:cfRule>
    <x:cfRule type="expression" dxfId="335" priority="246">
      <x:formula>AND(AND($B15&lt;&gt;"",Projects!$M15&lt;&gt;"Check inputs",$F15&lt;&gt;"Cancelled",$G15&lt;DATE(YEAR(J$9),MONTH(J$9)+1,1),$H15&gt;=J$9),AND($F15&lt;&gt;"Complete",$E15="On track"))</x:formula>
    </x:cfRule>
    <x:cfRule type="expression" dxfId="336" priority="247">
      <x:formula>AND(AND($B15&lt;&gt;"",Projects!$M15&lt;&gt;"Check inputs",$F15&lt;&gt;"Cancelled",$G15&lt;DATE(YEAR(J$9),MONTH(J$9)+1,1),$H15&gt;=J$9),AND($F15&lt;&gt;"Complete",$E15="At risk"))</x:formula>
    </x:cfRule>
    <x:cfRule type="expression" dxfId="337" priority="248">
      <x:formula>AND(AND($B15&lt;&gt;"",Projects!$M15&lt;&gt;"Check inputs",$F15&lt;&gt;"Cancelled",$G15&lt;DATE(YEAR(J$9),MONTH(J$9)+1,1),$H15&gt;=J$9),AND($F15&lt;&gt;"Complete",$E15="Off track"))</x:formula>
    </x:cfRule>
  </x:conditionalFormatting>
  <x:conditionalFormatting sqref="K15:K15">
    <x:cfRule type="expression" dxfId="338" priority="249">
      <x:formula>AND(AND($B15&lt;&gt;"",Projects!$M15&lt;&gt;"Check inputs",$F15&lt;&gt;"Cancelled",$G15&lt;DATE(YEAR(K$9),MONTH(K$9)+1,1),$H15&gt;=K$9),$F15="Complete")</x:formula>
    </x:cfRule>
    <x:cfRule type="expression" dxfId="339" priority="250">
      <x:formula>AND(AND($B15&lt;&gt;"",Projects!$M15&lt;&gt;"Check inputs",$F15&lt;&gt;"Cancelled",$G15&lt;DATE(YEAR(K$9),MONTH(K$9)+1,1),$H15&gt;=K$9),AND($F15&lt;&gt;"Complete",$E15="On track"))</x:formula>
    </x:cfRule>
    <x:cfRule type="expression" dxfId="340" priority="251">
      <x:formula>AND(AND($B15&lt;&gt;"",Projects!$M15&lt;&gt;"Check inputs",$F15&lt;&gt;"Cancelled",$G15&lt;DATE(YEAR(K$9),MONTH(K$9)+1,1),$H15&gt;=K$9),AND($F15&lt;&gt;"Complete",$E15="At risk"))</x:formula>
    </x:cfRule>
    <x:cfRule type="expression" dxfId="341" priority="252">
      <x:formula>AND(AND($B15&lt;&gt;"",Projects!$M15&lt;&gt;"Check inputs",$F15&lt;&gt;"Cancelled",$G15&lt;DATE(YEAR(K$9),MONTH(K$9)+1,1),$H15&gt;=K$9),AND($F15&lt;&gt;"Complete",$E15="Off track"))</x:formula>
    </x:cfRule>
  </x:conditionalFormatting>
  <x:conditionalFormatting sqref="L15:L15">
    <x:cfRule type="expression" dxfId="342" priority="253">
      <x:formula>AND(AND($B15&lt;&gt;"",Projects!$M15&lt;&gt;"Check inputs",$F15&lt;&gt;"Cancelled",$G15&lt;DATE(YEAR(L$9),MONTH(L$9)+1,1),$H15&gt;=L$9),$F15="Complete")</x:formula>
    </x:cfRule>
    <x:cfRule type="expression" dxfId="343" priority="254">
      <x:formula>AND(AND($B15&lt;&gt;"",Projects!$M15&lt;&gt;"Check inputs",$F15&lt;&gt;"Cancelled",$G15&lt;DATE(YEAR(L$9),MONTH(L$9)+1,1),$H15&gt;=L$9),AND($F15&lt;&gt;"Complete",$E15="On track"))</x:formula>
    </x:cfRule>
    <x:cfRule type="expression" dxfId="344" priority="255">
      <x:formula>AND(AND($B15&lt;&gt;"",Projects!$M15&lt;&gt;"Check inputs",$F15&lt;&gt;"Cancelled",$G15&lt;DATE(YEAR(L$9),MONTH(L$9)+1,1),$H15&gt;=L$9),AND($F15&lt;&gt;"Complete",$E15="At risk"))</x:formula>
    </x:cfRule>
    <x:cfRule type="expression" dxfId="345" priority="256">
      <x:formula>AND(AND($B15&lt;&gt;"",Projects!$M15&lt;&gt;"Check inputs",$F15&lt;&gt;"Cancelled",$G15&lt;DATE(YEAR(L$9),MONTH(L$9)+1,1),$H15&gt;=L$9),AND($F15&lt;&gt;"Complete",$E15="Off track"))</x:formula>
    </x:cfRule>
  </x:conditionalFormatting>
  <x:conditionalFormatting sqref="M15:M15">
    <x:cfRule type="expression" dxfId="346" priority="257">
      <x:formula>AND(AND($B15&lt;&gt;"",Projects!$M15&lt;&gt;"Check inputs",$F15&lt;&gt;"Cancelled",$G15&lt;DATE(YEAR(M$9),MONTH(M$9)+1,1),$H15&gt;=M$9),$F15="Complete")</x:formula>
    </x:cfRule>
    <x:cfRule type="expression" dxfId="347" priority="258">
      <x:formula>AND(AND($B15&lt;&gt;"",Projects!$M15&lt;&gt;"Check inputs",$F15&lt;&gt;"Cancelled",$G15&lt;DATE(YEAR(M$9),MONTH(M$9)+1,1),$H15&gt;=M$9),AND($F15&lt;&gt;"Complete",$E15="On track"))</x:formula>
    </x:cfRule>
    <x:cfRule type="expression" dxfId="348" priority="259">
      <x:formula>AND(AND($B15&lt;&gt;"",Projects!$M15&lt;&gt;"Check inputs",$F15&lt;&gt;"Cancelled",$G15&lt;DATE(YEAR(M$9),MONTH(M$9)+1,1),$H15&gt;=M$9),AND($F15&lt;&gt;"Complete",$E15="At risk"))</x:formula>
    </x:cfRule>
    <x:cfRule type="expression" dxfId="349" priority="260">
      <x:formula>AND(AND($B15&lt;&gt;"",Projects!$M15&lt;&gt;"Check inputs",$F15&lt;&gt;"Cancelled",$G15&lt;DATE(YEAR(M$9),MONTH(M$9)+1,1),$H15&gt;=M$9),AND($F15&lt;&gt;"Complete",$E15="Off track"))</x:formula>
    </x:cfRule>
  </x:conditionalFormatting>
  <x:conditionalFormatting sqref="N15:N15">
    <x:cfRule type="expression" dxfId="350" priority="261">
      <x:formula>AND(AND($B15&lt;&gt;"",Projects!$M15&lt;&gt;"Check inputs",$F15&lt;&gt;"Cancelled",$G15&lt;DATE(YEAR(N$9),MONTH(N$9)+1,1),$H15&gt;=N$9),$F15="Complete")</x:formula>
    </x:cfRule>
    <x:cfRule type="expression" dxfId="351" priority="262">
      <x:formula>AND(AND($B15&lt;&gt;"",Projects!$M15&lt;&gt;"Check inputs",$F15&lt;&gt;"Cancelled",$G15&lt;DATE(YEAR(N$9),MONTH(N$9)+1,1),$H15&gt;=N$9),AND($F15&lt;&gt;"Complete",$E15="On track"))</x:formula>
    </x:cfRule>
    <x:cfRule type="expression" dxfId="352" priority="263">
      <x:formula>AND(AND($B15&lt;&gt;"",Projects!$M15&lt;&gt;"Check inputs",$F15&lt;&gt;"Cancelled",$G15&lt;DATE(YEAR(N$9),MONTH(N$9)+1,1),$H15&gt;=N$9),AND($F15&lt;&gt;"Complete",$E15="At risk"))</x:formula>
    </x:cfRule>
    <x:cfRule type="expression" dxfId="353" priority="264">
      <x:formula>AND(AND($B15&lt;&gt;"",Projects!$M15&lt;&gt;"Check inputs",$F15&lt;&gt;"Cancelled",$G15&lt;DATE(YEAR(N$9),MONTH(N$9)+1,1),$H15&gt;=N$9),AND($F15&lt;&gt;"Complete",$E15="Off track"))</x:formula>
    </x:cfRule>
  </x:conditionalFormatting>
  <x:conditionalFormatting sqref="O15:O15">
    <x:cfRule type="expression" dxfId="354" priority="265">
      <x:formula>AND(AND($B15&lt;&gt;"",Projects!$M15&lt;&gt;"Check inputs",$F15&lt;&gt;"Cancelled",$G15&lt;DATE(YEAR(O$9),MONTH(O$9)+1,1),$H15&gt;=O$9),$F15="Complete")</x:formula>
    </x:cfRule>
    <x:cfRule type="expression" dxfId="355" priority="266">
      <x:formula>AND(AND($B15&lt;&gt;"",Projects!$M15&lt;&gt;"Check inputs",$F15&lt;&gt;"Cancelled",$G15&lt;DATE(YEAR(O$9),MONTH(O$9)+1,1),$H15&gt;=O$9),AND($F15&lt;&gt;"Complete",$E15="On track"))</x:formula>
    </x:cfRule>
    <x:cfRule type="expression" dxfId="356" priority="267">
      <x:formula>AND(AND($B15&lt;&gt;"",Projects!$M15&lt;&gt;"Check inputs",$F15&lt;&gt;"Cancelled",$G15&lt;DATE(YEAR(O$9),MONTH(O$9)+1,1),$H15&gt;=O$9),AND($F15&lt;&gt;"Complete",$E15="At risk"))</x:formula>
    </x:cfRule>
    <x:cfRule type="expression" dxfId="357" priority="268">
      <x:formula>AND(AND($B15&lt;&gt;"",Projects!$M15&lt;&gt;"Check inputs",$F15&lt;&gt;"Cancelled",$G15&lt;DATE(YEAR(O$9),MONTH(O$9)+1,1),$H15&gt;=O$9),AND($F15&lt;&gt;"Complete",$E15="Off track"))</x:formula>
    </x:cfRule>
  </x:conditionalFormatting>
  <x:conditionalFormatting sqref="P15:P15">
    <x:cfRule type="expression" dxfId="358" priority="269">
      <x:formula>AND(AND($B15&lt;&gt;"",Projects!$M15&lt;&gt;"Check inputs",$F15&lt;&gt;"Cancelled",$G15&lt;DATE(YEAR(P$9),MONTH(P$9)+1,1),$H15&gt;=P$9),$F15="Complete")</x:formula>
    </x:cfRule>
    <x:cfRule type="expression" dxfId="359" priority="270">
      <x:formula>AND(AND($B15&lt;&gt;"",Projects!$M15&lt;&gt;"Check inputs",$F15&lt;&gt;"Cancelled",$G15&lt;DATE(YEAR(P$9),MONTH(P$9)+1,1),$H15&gt;=P$9),AND($F15&lt;&gt;"Complete",$E15="On track"))</x:formula>
    </x:cfRule>
    <x:cfRule type="expression" dxfId="360" priority="271">
      <x:formula>AND(AND($B15&lt;&gt;"",Projects!$M15&lt;&gt;"Check inputs",$F15&lt;&gt;"Cancelled",$G15&lt;DATE(YEAR(P$9),MONTH(P$9)+1,1),$H15&gt;=P$9),AND($F15&lt;&gt;"Complete",$E15="At risk"))</x:formula>
    </x:cfRule>
    <x:cfRule type="expression" dxfId="361" priority="272">
      <x:formula>AND(AND($B15&lt;&gt;"",Projects!$M15&lt;&gt;"Check inputs",$F15&lt;&gt;"Cancelled",$G15&lt;DATE(YEAR(P$9),MONTH(P$9)+1,1),$H15&gt;=P$9),AND($F15&lt;&gt;"Complete",$E15="Off track"))</x:formula>
    </x:cfRule>
  </x:conditionalFormatting>
  <x:conditionalFormatting sqref="Q15:Q15">
    <x:cfRule type="expression" dxfId="362" priority="273">
      <x:formula>AND(AND($B15&lt;&gt;"",Projects!$M15&lt;&gt;"Check inputs",$F15&lt;&gt;"Cancelled",$G15&lt;DATE(YEAR(Q$9),MONTH(Q$9)+1,1),$H15&gt;=Q$9),$F15="Complete")</x:formula>
    </x:cfRule>
    <x:cfRule type="expression" dxfId="363" priority="274">
      <x:formula>AND(AND($B15&lt;&gt;"",Projects!$M15&lt;&gt;"Check inputs",$F15&lt;&gt;"Cancelled",$G15&lt;DATE(YEAR(Q$9),MONTH(Q$9)+1,1),$H15&gt;=Q$9),AND($F15&lt;&gt;"Complete",$E15="On track"))</x:formula>
    </x:cfRule>
    <x:cfRule type="expression" dxfId="364" priority="275">
      <x:formula>AND(AND($B15&lt;&gt;"",Projects!$M15&lt;&gt;"Check inputs",$F15&lt;&gt;"Cancelled",$G15&lt;DATE(YEAR(Q$9),MONTH(Q$9)+1,1),$H15&gt;=Q$9),AND($F15&lt;&gt;"Complete",$E15="At risk"))</x:formula>
    </x:cfRule>
    <x:cfRule type="expression" dxfId="365" priority="276">
      <x:formula>AND(AND($B15&lt;&gt;"",Projects!$M15&lt;&gt;"Check inputs",$F15&lt;&gt;"Cancelled",$G15&lt;DATE(YEAR(Q$9),MONTH(Q$9)+1,1),$H15&gt;=Q$9),AND($F15&lt;&gt;"Complete",$E15="Off track"))</x:formula>
    </x:cfRule>
  </x:conditionalFormatting>
  <x:conditionalFormatting sqref="R15:R15">
    <x:cfRule type="expression" dxfId="366" priority="277">
      <x:formula>AND(AND($B15&lt;&gt;"",Projects!$M15&lt;&gt;"Check inputs",$F15&lt;&gt;"Cancelled",$G15&lt;DATE(YEAR(R$9),MONTH(R$9)+1,1),$H15&gt;=R$9),$F15="Complete")</x:formula>
    </x:cfRule>
    <x:cfRule type="expression" dxfId="367" priority="278">
      <x:formula>AND(AND($B15&lt;&gt;"",Projects!$M15&lt;&gt;"Check inputs",$F15&lt;&gt;"Cancelled",$G15&lt;DATE(YEAR(R$9),MONTH(R$9)+1,1),$H15&gt;=R$9),AND($F15&lt;&gt;"Complete",$E15="On track"))</x:formula>
    </x:cfRule>
    <x:cfRule type="expression" dxfId="368" priority="279">
      <x:formula>AND(AND($B15&lt;&gt;"",Projects!$M15&lt;&gt;"Check inputs",$F15&lt;&gt;"Cancelled",$G15&lt;DATE(YEAR(R$9),MONTH(R$9)+1,1),$H15&gt;=R$9),AND($F15&lt;&gt;"Complete",$E15="At risk"))</x:formula>
    </x:cfRule>
    <x:cfRule type="expression" dxfId="369" priority="280">
      <x:formula>AND(AND($B15&lt;&gt;"",Projects!$M15&lt;&gt;"Check inputs",$F15&lt;&gt;"Cancelled",$G15&lt;DATE(YEAR(R$9),MONTH(R$9)+1,1),$H15&gt;=R$9),AND($F15&lt;&gt;"Complete",$E15="Off track"))</x:formula>
    </x:cfRule>
  </x:conditionalFormatting>
  <x:conditionalFormatting sqref="S15:S15">
    <x:cfRule type="expression" dxfId="370" priority="281">
      <x:formula>AND(AND($B15&lt;&gt;"",Projects!$M15&lt;&gt;"Check inputs",$F15&lt;&gt;"Cancelled",$G15&lt;DATE(YEAR(S$9),MONTH(S$9)+1,1),$H15&gt;=S$9),$F15="Complete")</x:formula>
    </x:cfRule>
    <x:cfRule type="expression" dxfId="371" priority="282">
      <x:formula>AND(AND($B15&lt;&gt;"",Projects!$M15&lt;&gt;"Check inputs",$F15&lt;&gt;"Cancelled",$G15&lt;DATE(YEAR(S$9),MONTH(S$9)+1,1),$H15&gt;=S$9),AND($F15&lt;&gt;"Complete",$E15="On track"))</x:formula>
    </x:cfRule>
    <x:cfRule type="expression" dxfId="372" priority="283">
      <x:formula>AND(AND($B15&lt;&gt;"",Projects!$M15&lt;&gt;"Check inputs",$F15&lt;&gt;"Cancelled",$G15&lt;DATE(YEAR(S$9),MONTH(S$9)+1,1),$H15&gt;=S$9),AND($F15&lt;&gt;"Complete",$E15="At risk"))</x:formula>
    </x:cfRule>
    <x:cfRule type="expression" dxfId="373" priority="284">
      <x:formula>AND(AND($B15&lt;&gt;"",Projects!$M15&lt;&gt;"Check inputs",$F15&lt;&gt;"Cancelled",$G15&lt;DATE(YEAR(S$9),MONTH(S$9)+1,1),$H15&gt;=S$9),AND($F15&lt;&gt;"Complete",$E15="Off track"))</x:formula>
    </x:cfRule>
  </x:conditionalFormatting>
  <x:conditionalFormatting sqref="T15:T15">
    <x:cfRule type="expression" dxfId="374" priority="285">
      <x:formula>AND(AND($B15&lt;&gt;"",Projects!$M15&lt;&gt;"Check inputs",$F15&lt;&gt;"Cancelled",$G15&lt;DATE(YEAR(T$9),MONTH(T$9)+1,1),$H15&gt;=T$9),$F15="Complete")</x:formula>
    </x:cfRule>
    <x:cfRule type="expression" dxfId="375" priority="286">
      <x:formula>AND(AND($B15&lt;&gt;"",Projects!$M15&lt;&gt;"Check inputs",$F15&lt;&gt;"Cancelled",$G15&lt;DATE(YEAR(T$9),MONTH(T$9)+1,1),$H15&gt;=T$9),AND($F15&lt;&gt;"Complete",$E15="On track"))</x:formula>
    </x:cfRule>
    <x:cfRule type="expression" dxfId="376" priority="287">
      <x:formula>AND(AND($B15&lt;&gt;"",Projects!$M15&lt;&gt;"Check inputs",$F15&lt;&gt;"Cancelled",$G15&lt;DATE(YEAR(T$9),MONTH(T$9)+1,1),$H15&gt;=T$9),AND($F15&lt;&gt;"Complete",$E15="At risk"))</x:formula>
    </x:cfRule>
    <x:cfRule type="expression" dxfId="377" priority="288">
      <x:formula>AND(AND($B15&lt;&gt;"",Projects!$M15&lt;&gt;"Check inputs",$F15&lt;&gt;"Cancelled",$G15&lt;DATE(YEAR(T$9),MONTH(T$9)+1,1),$H15&gt;=T$9),AND($F15&lt;&gt;"Complete",$E15="Off track"))</x:formula>
    </x:cfRule>
  </x:conditionalFormatting>
  <x:conditionalFormatting sqref="I16:I16">
    <x:cfRule type="expression" dxfId="378" priority="289">
      <x:formula>AND(AND($B16&lt;&gt;"",Projects!$M16&lt;&gt;"Check inputs",$F16&lt;&gt;"Cancelled",$G16&lt;DATE(YEAR(I$9),MONTH(I$9)+1,1),$H16&gt;=I$9),$F16="Complete")</x:formula>
    </x:cfRule>
    <x:cfRule type="expression" dxfId="379" priority="290">
      <x:formula>AND(AND($B16&lt;&gt;"",Projects!$M16&lt;&gt;"Check inputs",$F16&lt;&gt;"Cancelled",$G16&lt;DATE(YEAR(I$9),MONTH(I$9)+1,1),$H16&gt;=I$9),AND($F16&lt;&gt;"Complete",$E16="On track"))</x:formula>
    </x:cfRule>
    <x:cfRule type="expression" dxfId="380" priority="291">
      <x:formula>AND(AND($B16&lt;&gt;"",Projects!$M16&lt;&gt;"Check inputs",$F16&lt;&gt;"Cancelled",$G16&lt;DATE(YEAR(I$9),MONTH(I$9)+1,1),$H16&gt;=I$9),AND($F16&lt;&gt;"Complete",$E16="At risk"))</x:formula>
    </x:cfRule>
    <x:cfRule type="expression" dxfId="381" priority="292">
      <x:formula>AND(AND($B16&lt;&gt;"",Projects!$M16&lt;&gt;"Check inputs",$F16&lt;&gt;"Cancelled",$G16&lt;DATE(YEAR(I$9),MONTH(I$9)+1,1),$H16&gt;=I$9),AND($F16&lt;&gt;"Complete",$E16="Off track"))</x:formula>
    </x:cfRule>
  </x:conditionalFormatting>
  <x:conditionalFormatting sqref="J16:J16">
    <x:cfRule type="expression" dxfId="382" priority="293">
      <x:formula>AND(AND($B16&lt;&gt;"",Projects!$M16&lt;&gt;"Check inputs",$F16&lt;&gt;"Cancelled",$G16&lt;DATE(YEAR(J$9),MONTH(J$9)+1,1),$H16&gt;=J$9),$F16="Complete")</x:formula>
    </x:cfRule>
    <x:cfRule type="expression" dxfId="383" priority="294">
      <x:formula>AND(AND($B16&lt;&gt;"",Projects!$M16&lt;&gt;"Check inputs",$F16&lt;&gt;"Cancelled",$G16&lt;DATE(YEAR(J$9),MONTH(J$9)+1,1),$H16&gt;=J$9),AND($F16&lt;&gt;"Complete",$E16="On track"))</x:formula>
    </x:cfRule>
    <x:cfRule type="expression" dxfId="384" priority="295">
      <x:formula>AND(AND($B16&lt;&gt;"",Projects!$M16&lt;&gt;"Check inputs",$F16&lt;&gt;"Cancelled",$G16&lt;DATE(YEAR(J$9),MONTH(J$9)+1,1),$H16&gt;=J$9),AND($F16&lt;&gt;"Complete",$E16="At risk"))</x:formula>
    </x:cfRule>
    <x:cfRule type="expression" dxfId="385" priority="296">
      <x:formula>AND(AND($B16&lt;&gt;"",Projects!$M16&lt;&gt;"Check inputs",$F16&lt;&gt;"Cancelled",$G16&lt;DATE(YEAR(J$9),MONTH(J$9)+1,1),$H16&gt;=J$9),AND($F16&lt;&gt;"Complete",$E16="Off track"))</x:formula>
    </x:cfRule>
  </x:conditionalFormatting>
  <x:conditionalFormatting sqref="K16:K16">
    <x:cfRule type="expression" dxfId="386" priority="297">
      <x:formula>AND(AND($B16&lt;&gt;"",Projects!$M16&lt;&gt;"Check inputs",$F16&lt;&gt;"Cancelled",$G16&lt;DATE(YEAR(K$9),MONTH(K$9)+1,1),$H16&gt;=K$9),$F16="Complete")</x:formula>
    </x:cfRule>
    <x:cfRule type="expression" dxfId="387" priority="298">
      <x:formula>AND(AND($B16&lt;&gt;"",Projects!$M16&lt;&gt;"Check inputs",$F16&lt;&gt;"Cancelled",$G16&lt;DATE(YEAR(K$9),MONTH(K$9)+1,1),$H16&gt;=K$9),AND($F16&lt;&gt;"Complete",$E16="On track"))</x:formula>
    </x:cfRule>
    <x:cfRule type="expression" dxfId="388" priority="299">
      <x:formula>AND(AND($B16&lt;&gt;"",Projects!$M16&lt;&gt;"Check inputs",$F16&lt;&gt;"Cancelled",$G16&lt;DATE(YEAR(K$9),MONTH(K$9)+1,1),$H16&gt;=K$9),AND($F16&lt;&gt;"Complete",$E16="At risk"))</x:formula>
    </x:cfRule>
    <x:cfRule type="expression" dxfId="389" priority="300">
      <x:formula>AND(AND($B16&lt;&gt;"",Projects!$M16&lt;&gt;"Check inputs",$F16&lt;&gt;"Cancelled",$G16&lt;DATE(YEAR(K$9),MONTH(K$9)+1,1),$H16&gt;=K$9),AND($F16&lt;&gt;"Complete",$E16="Off track"))</x:formula>
    </x:cfRule>
  </x:conditionalFormatting>
  <x:conditionalFormatting sqref="L16:L16">
    <x:cfRule type="expression" dxfId="390" priority="301">
      <x:formula>AND(AND($B16&lt;&gt;"",Projects!$M16&lt;&gt;"Check inputs",$F16&lt;&gt;"Cancelled",$G16&lt;DATE(YEAR(L$9),MONTH(L$9)+1,1),$H16&gt;=L$9),$F16="Complete")</x:formula>
    </x:cfRule>
    <x:cfRule type="expression" dxfId="391" priority="302">
      <x:formula>AND(AND($B16&lt;&gt;"",Projects!$M16&lt;&gt;"Check inputs",$F16&lt;&gt;"Cancelled",$G16&lt;DATE(YEAR(L$9),MONTH(L$9)+1,1),$H16&gt;=L$9),AND($F16&lt;&gt;"Complete",$E16="On track"))</x:formula>
    </x:cfRule>
    <x:cfRule type="expression" dxfId="392" priority="303">
      <x:formula>AND(AND($B16&lt;&gt;"",Projects!$M16&lt;&gt;"Check inputs",$F16&lt;&gt;"Cancelled",$G16&lt;DATE(YEAR(L$9),MONTH(L$9)+1,1),$H16&gt;=L$9),AND($F16&lt;&gt;"Complete",$E16="At risk"))</x:formula>
    </x:cfRule>
    <x:cfRule type="expression" dxfId="393" priority="304">
      <x:formula>AND(AND($B16&lt;&gt;"",Projects!$M16&lt;&gt;"Check inputs",$F16&lt;&gt;"Cancelled",$G16&lt;DATE(YEAR(L$9),MONTH(L$9)+1,1),$H16&gt;=L$9),AND($F16&lt;&gt;"Complete",$E16="Off track"))</x:formula>
    </x:cfRule>
  </x:conditionalFormatting>
  <x:conditionalFormatting sqref="M16:M16">
    <x:cfRule type="expression" dxfId="394" priority="305">
      <x:formula>AND(AND($B16&lt;&gt;"",Projects!$M16&lt;&gt;"Check inputs",$F16&lt;&gt;"Cancelled",$G16&lt;DATE(YEAR(M$9),MONTH(M$9)+1,1),$H16&gt;=M$9),$F16="Complete")</x:formula>
    </x:cfRule>
    <x:cfRule type="expression" dxfId="395" priority="306">
      <x:formula>AND(AND($B16&lt;&gt;"",Projects!$M16&lt;&gt;"Check inputs",$F16&lt;&gt;"Cancelled",$G16&lt;DATE(YEAR(M$9),MONTH(M$9)+1,1),$H16&gt;=M$9),AND($F16&lt;&gt;"Complete",$E16="On track"))</x:formula>
    </x:cfRule>
    <x:cfRule type="expression" dxfId="396" priority="307">
      <x:formula>AND(AND($B16&lt;&gt;"",Projects!$M16&lt;&gt;"Check inputs",$F16&lt;&gt;"Cancelled",$G16&lt;DATE(YEAR(M$9),MONTH(M$9)+1,1),$H16&gt;=M$9),AND($F16&lt;&gt;"Complete",$E16="At risk"))</x:formula>
    </x:cfRule>
    <x:cfRule type="expression" dxfId="397" priority="308">
      <x:formula>AND(AND($B16&lt;&gt;"",Projects!$M16&lt;&gt;"Check inputs",$F16&lt;&gt;"Cancelled",$G16&lt;DATE(YEAR(M$9),MONTH(M$9)+1,1),$H16&gt;=M$9),AND($F16&lt;&gt;"Complete",$E16="Off track"))</x:formula>
    </x:cfRule>
  </x:conditionalFormatting>
  <x:conditionalFormatting sqref="N16:N16">
    <x:cfRule type="expression" dxfId="398" priority="309">
      <x:formula>AND(AND($B16&lt;&gt;"",Projects!$M16&lt;&gt;"Check inputs",$F16&lt;&gt;"Cancelled",$G16&lt;DATE(YEAR(N$9),MONTH(N$9)+1,1),$H16&gt;=N$9),$F16="Complete")</x:formula>
    </x:cfRule>
    <x:cfRule type="expression" dxfId="399" priority="310">
      <x:formula>AND(AND($B16&lt;&gt;"",Projects!$M16&lt;&gt;"Check inputs",$F16&lt;&gt;"Cancelled",$G16&lt;DATE(YEAR(N$9),MONTH(N$9)+1,1),$H16&gt;=N$9),AND($F16&lt;&gt;"Complete",$E16="On track"))</x:formula>
    </x:cfRule>
    <x:cfRule type="expression" dxfId="400" priority="311">
      <x:formula>AND(AND($B16&lt;&gt;"",Projects!$M16&lt;&gt;"Check inputs",$F16&lt;&gt;"Cancelled",$G16&lt;DATE(YEAR(N$9),MONTH(N$9)+1,1),$H16&gt;=N$9),AND($F16&lt;&gt;"Complete",$E16="At risk"))</x:formula>
    </x:cfRule>
    <x:cfRule type="expression" dxfId="401" priority="312">
      <x:formula>AND(AND($B16&lt;&gt;"",Projects!$M16&lt;&gt;"Check inputs",$F16&lt;&gt;"Cancelled",$G16&lt;DATE(YEAR(N$9),MONTH(N$9)+1,1),$H16&gt;=N$9),AND($F16&lt;&gt;"Complete",$E16="Off track"))</x:formula>
    </x:cfRule>
  </x:conditionalFormatting>
  <x:conditionalFormatting sqref="O16:O16">
    <x:cfRule type="expression" dxfId="402" priority="313">
      <x:formula>AND(AND($B16&lt;&gt;"",Projects!$M16&lt;&gt;"Check inputs",$F16&lt;&gt;"Cancelled",$G16&lt;DATE(YEAR(O$9),MONTH(O$9)+1,1),$H16&gt;=O$9),$F16="Complete")</x:formula>
    </x:cfRule>
    <x:cfRule type="expression" dxfId="403" priority="314">
      <x:formula>AND(AND($B16&lt;&gt;"",Projects!$M16&lt;&gt;"Check inputs",$F16&lt;&gt;"Cancelled",$G16&lt;DATE(YEAR(O$9),MONTH(O$9)+1,1),$H16&gt;=O$9),AND($F16&lt;&gt;"Complete",$E16="On track"))</x:formula>
    </x:cfRule>
    <x:cfRule type="expression" dxfId="404" priority="315">
      <x:formula>AND(AND($B16&lt;&gt;"",Projects!$M16&lt;&gt;"Check inputs",$F16&lt;&gt;"Cancelled",$G16&lt;DATE(YEAR(O$9),MONTH(O$9)+1,1),$H16&gt;=O$9),AND($F16&lt;&gt;"Complete",$E16="At risk"))</x:formula>
    </x:cfRule>
    <x:cfRule type="expression" dxfId="405" priority="316">
      <x:formula>AND(AND($B16&lt;&gt;"",Projects!$M16&lt;&gt;"Check inputs",$F16&lt;&gt;"Cancelled",$G16&lt;DATE(YEAR(O$9),MONTH(O$9)+1,1),$H16&gt;=O$9),AND($F16&lt;&gt;"Complete",$E16="Off track"))</x:formula>
    </x:cfRule>
  </x:conditionalFormatting>
  <x:conditionalFormatting sqref="P16:P16">
    <x:cfRule type="expression" dxfId="406" priority="317">
      <x:formula>AND(AND($B16&lt;&gt;"",Projects!$M16&lt;&gt;"Check inputs",$F16&lt;&gt;"Cancelled",$G16&lt;DATE(YEAR(P$9),MONTH(P$9)+1,1),$H16&gt;=P$9),$F16="Complete")</x:formula>
    </x:cfRule>
    <x:cfRule type="expression" dxfId="407" priority="318">
      <x:formula>AND(AND($B16&lt;&gt;"",Projects!$M16&lt;&gt;"Check inputs",$F16&lt;&gt;"Cancelled",$G16&lt;DATE(YEAR(P$9),MONTH(P$9)+1,1),$H16&gt;=P$9),AND($F16&lt;&gt;"Complete",$E16="On track"))</x:formula>
    </x:cfRule>
    <x:cfRule type="expression" dxfId="408" priority="319">
      <x:formula>AND(AND($B16&lt;&gt;"",Projects!$M16&lt;&gt;"Check inputs",$F16&lt;&gt;"Cancelled",$G16&lt;DATE(YEAR(P$9),MONTH(P$9)+1,1),$H16&gt;=P$9),AND($F16&lt;&gt;"Complete",$E16="At risk"))</x:formula>
    </x:cfRule>
    <x:cfRule type="expression" dxfId="409" priority="320">
      <x:formula>AND(AND($B16&lt;&gt;"",Projects!$M16&lt;&gt;"Check inputs",$F16&lt;&gt;"Cancelled",$G16&lt;DATE(YEAR(P$9),MONTH(P$9)+1,1),$H16&gt;=P$9),AND($F16&lt;&gt;"Complete",$E16="Off track"))</x:formula>
    </x:cfRule>
  </x:conditionalFormatting>
  <x:conditionalFormatting sqref="Q16:Q16">
    <x:cfRule type="expression" dxfId="410" priority="321">
      <x:formula>AND(AND($B16&lt;&gt;"",Projects!$M16&lt;&gt;"Check inputs",$F16&lt;&gt;"Cancelled",$G16&lt;DATE(YEAR(Q$9),MONTH(Q$9)+1,1),$H16&gt;=Q$9),$F16="Complete")</x:formula>
    </x:cfRule>
    <x:cfRule type="expression" dxfId="411" priority="322">
      <x:formula>AND(AND($B16&lt;&gt;"",Projects!$M16&lt;&gt;"Check inputs",$F16&lt;&gt;"Cancelled",$G16&lt;DATE(YEAR(Q$9),MONTH(Q$9)+1,1),$H16&gt;=Q$9),AND($F16&lt;&gt;"Complete",$E16="On track"))</x:formula>
    </x:cfRule>
    <x:cfRule type="expression" dxfId="412" priority="323">
      <x:formula>AND(AND($B16&lt;&gt;"",Projects!$M16&lt;&gt;"Check inputs",$F16&lt;&gt;"Cancelled",$G16&lt;DATE(YEAR(Q$9),MONTH(Q$9)+1,1),$H16&gt;=Q$9),AND($F16&lt;&gt;"Complete",$E16="At risk"))</x:formula>
    </x:cfRule>
    <x:cfRule type="expression" dxfId="413" priority="324">
      <x:formula>AND(AND($B16&lt;&gt;"",Projects!$M16&lt;&gt;"Check inputs",$F16&lt;&gt;"Cancelled",$G16&lt;DATE(YEAR(Q$9),MONTH(Q$9)+1,1),$H16&gt;=Q$9),AND($F16&lt;&gt;"Complete",$E16="Off track"))</x:formula>
    </x:cfRule>
  </x:conditionalFormatting>
  <x:conditionalFormatting sqref="R16:R16">
    <x:cfRule type="expression" dxfId="414" priority="325">
      <x:formula>AND(AND($B16&lt;&gt;"",Projects!$M16&lt;&gt;"Check inputs",$F16&lt;&gt;"Cancelled",$G16&lt;DATE(YEAR(R$9),MONTH(R$9)+1,1),$H16&gt;=R$9),$F16="Complete")</x:formula>
    </x:cfRule>
    <x:cfRule type="expression" dxfId="415" priority="326">
      <x:formula>AND(AND($B16&lt;&gt;"",Projects!$M16&lt;&gt;"Check inputs",$F16&lt;&gt;"Cancelled",$G16&lt;DATE(YEAR(R$9),MONTH(R$9)+1,1),$H16&gt;=R$9),AND($F16&lt;&gt;"Complete",$E16="On track"))</x:formula>
    </x:cfRule>
    <x:cfRule type="expression" dxfId="416" priority="327">
      <x:formula>AND(AND($B16&lt;&gt;"",Projects!$M16&lt;&gt;"Check inputs",$F16&lt;&gt;"Cancelled",$G16&lt;DATE(YEAR(R$9),MONTH(R$9)+1,1),$H16&gt;=R$9),AND($F16&lt;&gt;"Complete",$E16="At risk"))</x:formula>
    </x:cfRule>
    <x:cfRule type="expression" dxfId="417" priority="328">
      <x:formula>AND(AND($B16&lt;&gt;"",Projects!$M16&lt;&gt;"Check inputs",$F16&lt;&gt;"Cancelled",$G16&lt;DATE(YEAR(R$9),MONTH(R$9)+1,1),$H16&gt;=R$9),AND($F16&lt;&gt;"Complete",$E16="Off track"))</x:formula>
    </x:cfRule>
  </x:conditionalFormatting>
  <x:conditionalFormatting sqref="S16:S16">
    <x:cfRule type="expression" dxfId="418" priority="329">
      <x:formula>AND(AND($B16&lt;&gt;"",Projects!$M16&lt;&gt;"Check inputs",$F16&lt;&gt;"Cancelled",$G16&lt;DATE(YEAR(S$9),MONTH(S$9)+1,1),$H16&gt;=S$9),$F16="Complete")</x:formula>
    </x:cfRule>
    <x:cfRule type="expression" dxfId="419" priority="330">
      <x:formula>AND(AND($B16&lt;&gt;"",Projects!$M16&lt;&gt;"Check inputs",$F16&lt;&gt;"Cancelled",$G16&lt;DATE(YEAR(S$9),MONTH(S$9)+1,1),$H16&gt;=S$9),AND($F16&lt;&gt;"Complete",$E16="On track"))</x:formula>
    </x:cfRule>
    <x:cfRule type="expression" dxfId="420" priority="331">
      <x:formula>AND(AND($B16&lt;&gt;"",Projects!$M16&lt;&gt;"Check inputs",$F16&lt;&gt;"Cancelled",$G16&lt;DATE(YEAR(S$9),MONTH(S$9)+1,1),$H16&gt;=S$9),AND($F16&lt;&gt;"Complete",$E16="At risk"))</x:formula>
    </x:cfRule>
    <x:cfRule type="expression" dxfId="421" priority="332">
      <x:formula>AND(AND($B16&lt;&gt;"",Projects!$M16&lt;&gt;"Check inputs",$F16&lt;&gt;"Cancelled",$G16&lt;DATE(YEAR(S$9),MONTH(S$9)+1,1),$H16&gt;=S$9),AND($F16&lt;&gt;"Complete",$E16="Off track"))</x:formula>
    </x:cfRule>
  </x:conditionalFormatting>
  <x:conditionalFormatting sqref="T16:T16">
    <x:cfRule type="expression" dxfId="422" priority="333">
      <x:formula>AND(AND($B16&lt;&gt;"",Projects!$M16&lt;&gt;"Check inputs",$F16&lt;&gt;"Cancelled",$G16&lt;DATE(YEAR(T$9),MONTH(T$9)+1,1),$H16&gt;=T$9),$F16="Complete")</x:formula>
    </x:cfRule>
    <x:cfRule type="expression" dxfId="423" priority="334">
      <x:formula>AND(AND($B16&lt;&gt;"",Projects!$M16&lt;&gt;"Check inputs",$F16&lt;&gt;"Cancelled",$G16&lt;DATE(YEAR(T$9),MONTH(T$9)+1,1),$H16&gt;=T$9),AND($F16&lt;&gt;"Complete",$E16="On track"))</x:formula>
    </x:cfRule>
    <x:cfRule type="expression" dxfId="424" priority="335">
      <x:formula>AND(AND($B16&lt;&gt;"",Projects!$M16&lt;&gt;"Check inputs",$F16&lt;&gt;"Cancelled",$G16&lt;DATE(YEAR(T$9),MONTH(T$9)+1,1),$H16&gt;=T$9),AND($F16&lt;&gt;"Complete",$E16="At risk"))</x:formula>
    </x:cfRule>
    <x:cfRule type="expression" dxfId="425" priority="336">
      <x:formula>AND(AND($B16&lt;&gt;"",Projects!$M16&lt;&gt;"Check inputs",$F16&lt;&gt;"Cancelled",$G16&lt;DATE(YEAR(T$9),MONTH(T$9)+1,1),$H16&gt;=T$9),AND($F16&lt;&gt;"Complete",$E16="Off track"))</x:formula>
    </x:cfRule>
  </x:conditionalFormatting>
  <x:conditionalFormatting sqref="I17:I17">
    <x:cfRule type="expression" dxfId="426" priority="337">
      <x:formula>AND(AND($B17&lt;&gt;"",Projects!$M17&lt;&gt;"Check inputs",$F17&lt;&gt;"Cancelled",$G17&lt;DATE(YEAR(I$9),MONTH(I$9)+1,1),$H17&gt;=I$9),$F17="Complete")</x:formula>
    </x:cfRule>
    <x:cfRule type="expression" dxfId="427" priority="338">
      <x:formula>AND(AND($B17&lt;&gt;"",Projects!$M17&lt;&gt;"Check inputs",$F17&lt;&gt;"Cancelled",$G17&lt;DATE(YEAR(I$9),MONTH(I$9)+1,1),$H17&gt;=I$9),AND($F17&lt;&gt;"Complete",$E17="On track"))</x:formula>
    </x:cfRule>
    <x:cfRule type="expression" dxfId="428" priority="339">
      <x:formula>AND(AND($B17&lt;&gt;"",Projects!$M17&lt;&gt;"Check inputs",$F17&lt;&gt;"Cancelled",$G17&lt;DATE(YEAR(I$9),MONTH(I$9)+1,1),$H17&gt;=I$9),AND($F17&lt;&gt;"Complete",$E17="At risk"))</x:formula>
    </x:cfRule>
    <x:cfRule type="expression" dxfId="429" priority="340">
      <x:formula>AND(AND($B17&lt;&gt;"",Projects!$M17&lt;&gt;"Check inputs",$F17&lt;&gt;"Cancelled",$G17&lt;DATE(YEAR(I$9),MONTH(I$9)+1,1),$H17&gt;=I$9),AND($F17&lt;&gt;"Complete",$E17="Off track"))</x:formula>
    </x:cfRule>
  </x:conditionalFormatting>
  <x:conditionalFormatting sqref="J17:J17">
    <x:cfRule type="expression" dxfId="430" priority="341">
      <x:formula>AND(AND($B17&lt;&gt;"",Projects!$M17&lt;&gt;"Check inputs",$F17&lt;&gt;"Cancelled",$G17&lt;DATE(YEAR(J$9),MONTH(J$9)+1,1),$H17&gt;=J$9),$F17="Complete")</x:formula>
    </x:cfRule>
    <x:cfRule type="expression" dxfId="431" priority="342">
      <x:formula>AND(AND($B17&lt;&gt;"",Projects!$M17&lt;&gt;"Check inputs",$F17&lt;&gt;"Cancelled",$G17&lt;DATE(YEAR(J$9),MONTH(J$9)+1,1),$H17&gt;=J$9),AND($F17&lt;&gt;"Complete",$E17="On track"))</x:formula>
    </x:cfRule>
    <x:cfRule type="expression" dxfId="432" priority="343">
      <x:formula>AND(AND($B17&lt;&gt;"",Projects!$M17&lt;&gt;"Check inputs",$F17&lt;&gt;"Cancelled",$G17&lt;DATE(YEAR(J$9),MONTH(J$9)+1,1),$H17&gt;=J$9),AND($F17&lt;&gt;"Complete",$E17="At risk"))</x:formula>
    </x:cfRule>
    <x:cfRule type="expression" dxfId="433" priority="344">
      <x:formula>AND(AND($B17&lt;&gt;"",Projects!$M17&lt;&gt;"Check inputs",$F17&lt;&gt;"Cancelled",$G17&lt;DATE(YEAR(J$9),MONTH(J$9)+1,1),$H17&gt;=J$9),AND($F17&lt;&gt;"Complete",$E17="Off track"))</x:formula>
    </x:cfRule>
  </x:conditionalFormatting>
  <x:conditionalFormatting sqref="K17:K17">
    <x:cfRule type="expression" dxfId="434" priority="345">
      <x:formula>AND(AND($B17&lt;&gt;"",Projects!$M17&lt;&gt;"Check inputs",$F17&lt;&gt;"Cancelled",$G17&lt;DATE(YEAR(K$9),MONTH(K$9)+1,1),$H17&gt;=K$9),$F17="Complete")</x:formula>
    </x:cfRule>
    <x:cfRule type="expression" dxfId="435" priority="346">
      <x:formula>AND(AND($B17&lt;&gt;"",Projects!$M17&lt;&gt;"Check inputs",$F17&lt;&gt;"Cancelled",$G17&lt;DATE(YEAR(K$9),MONTH(K$9)+1,1),$H17&gt;=K$9),AND($F17&lt;&gt;"Complete",$E17="On track"))</x:formula>
    </x:cfRule>
    <x:cfRule type="expression" dxfId="436" priority="347">
      <x:formula>AND(AND($B17&lt;&gt;"",Projects!$M17&lt;&gt;"Check inputs",$F17&lt;&gt;"Cancelled",$G17&lt;DATE(YEAR(K$9),MONTH(K$9)+1,1),$H17&gt;=K$9),AND($F17&lt;&gt;"Complete",$E17="At risk"))</x:formula>
    </x:cfRule>
    <x:cfRule type="expression" dxfId="437" priority="348">
      <x:formula>AND(AND($B17&lt;&gt;"",Projects!$M17&lt;&gt;"Check inputs",$F17&lt;&gt;"Cancelled",$G17&lt;DATE(YEAR(K$9),MONTH(K$9)+1,1),$H17&gt;=K$9),AND($F17&lt;&gt;"Complete",$E17="Off track"))</x:formula>
    </x:cfRule>
  </x:conditionalFormatting>
  <x:conditionalFormatting sqref="L17:L17">
    <x:cfRule type="expression" dxfId="438" priority="349">
      <x:formula>AND(AND($B17&lt;&gt;"",Projects!$M17&lt;&gt;"Check inputs",$F17&lt;&gt;"Cancelled",$G17&lt;DATE(YEAR(L$9),MONTH(L$9)+1,1),$H17&gt;=L$9),$F17="Complete")</x:formula>
    </x:cfRule>
    <x:cfRule type="expression" dxfId="439" priority="350">
      <x:formula>AND(AND($B17&lt;&gt;"",Projects!$M17&lt;&gt;"Check inputs",$F17&lt;&gt;"Cancelled",$G17&lt;DATE(YEAR(L$9),MONTH(L$9)+1,1),$H17&gt;=L$9),AND($F17&lt;&gt;"Complete",$E17="On track"))</x:formula>
    </x:cfRule>
    <x:cfRule type="expression" dxfId="440" priority="351">
      <x:formula>AND(AND($B17&lt;&gt;"",Projects!$M17&lt;&gt;"Check inputs",$F17&lt;&gt;"Cancelled",$G17&lt;DATE(YEAR(L$9),MONTH(L$9)+1,1),$H17&gt;=L$9),AND($F17&lt;&gt;"Complete",$E17="At risk"))</x:formula>
    </x:cfRule>
    <x:cfRule type="expression" dxfId="441" priority="352">
      <x:formula>AND(AND($B17&lt;&gt;"",Projects!$M17&lt;&gt;"Check inputs",$F17&lt;&gt;"Cancelled",$G17&lt;DATE(YEAR(L$9),MONTH(L$9)+1,1),$H17&gt;=L$9),AND($F17&lt;&gt;"Complete",$E17="Off track"))</x:formula>
    </x:cfRule>
  </x:conditionalFormatting>
  <x:conditionalFormatting sqref="M17:M17">
    <x:cfRule type="expression" dxfId="442" priority="353">
      <x:formula>AND(AND($B17&lt;&gt;"",Projects!$M17&lt;&gt;"Check inputs",$F17&lt;&gt;"Cancelled",$G17&lt;DATE(YEAR(M$9),MONTH(M$9)+1,1),$H17&gt;=M$9),$F17="Complete")</x:formula>
    </x:cfRule>
    <x:cfRule type="expression" dxfId="443" priority="354">
      <x:formula>AND(AND($B17&lt;&gt;"",Projects!$M17&lt;&gt;"Check inputs",$F17&lt;&gt;"Cancelled",$G17&lt;DATE(YEAR(M$9),MONTH(M$9)+1,1),$H17&gt;=M$9),AND($F17&lt;&gt;"Complete",$E17="On track"))</x:formula>
    </x:cfRule>
    <x:cfRule type="expression" dxfId="444" priority="355">
      <x:formula>AND(AND($B17&lt;&gt;"",Projects!$M17&lt;&gt;"Check inputs",$F17&lt;&gt;"Cancelled",$G17&lt;DATE(YEAR(M$9),MONTH(M$9)+1,1),$H17&gt;=M$9),AND($F17&lt;&gt;"Complete",$E17="At risk"))</x:formula>
    </x:cfRule>
    <x:cfRule type="expression" dxfId="445" priority="356">
      <x:formula>AND(AND($B17&lt;&gt;"",Projects!$M17&lt;&gt;"Check inputs",$F17&lt;&gt;"Cancelled",$G17&lt;DATE(YEAR(M$9),MONTH(M$9)+1,1),$H17&gt;=M$9),AND($F17&lt;&gt;"Complete",$E17="Off track"))</x:formula>
    </x:cfRule>
  </x:conditionalFormatting>
  <x:conditionalFormatting sqref="N17:N17">
    <x:cfRule type="expression" dxfId="446" priority="357">
      <x:formula>AND(AND($B17&lt;&gt;"",Projects!$M17&lt;&gt;"Check inputs",$F17&lt;&gt;"Cancelled",$G17&lt;DATE(YEAR(N$9),MONTH(N$9)+1,1),$H17&gt;=N$9),$F17="Complete")</x:formula>
    </x:cfRule>
    <x:cfRule type="expression" dxfId="447" priority="358">
      <x:formula>AND(AND($B17&lt;&gt;"",Projects!$M17&lt;&gt;"Check inputs",$F17&lt;&gt;"Cancelled",$G17&lt;DATE(YEAR(N$9),MONTH(N$9)+1,1),$H17&gt;=N$9),AND($F17&lt;&gt;"Complete",$E17="On track"))</x:formula>
    </x:cfRule>
    <x:cfRule type="expression" dxfId="448" priority="359">
      <x:formula>AND(AND($B17&lt;&gt;"",Projects!$M17&lt;&gt;"Check inputs",$F17&lt;&gt;"Cancelled",$G17&lt;DATE(YEAR(N$9),MONTH(N$9)+1,1),$H17&gt;=N$9),AND($F17&lt;&gt;"Complete",$E17="At risk"))</x:formula>
    </x:cfRule>
    <x:cfRule type="expression" dxfId="449" priority="360">
      <x:formula>AND(AND($B17&lt;&gt;"",Projects!$M17&lt;&gt;"Check inputs",$F17&lt;&gt;"Cancelled",$G17&lt;DATE(YEAR(N$9),MONTH(N$9)+1,1),$H17&gt;=N$9),AND($F17&lt;&gt;"Complete",$E17="Off track"))</x:formula>
    </x:cfRule>
  </x:conditionalFormatting>
  <x:conditionalFormatting sqref="O17:O17">
    <x:cfRule type="expression" dxfId="450" priority="361">
      <x:formula>AND(AND($B17&lt;&gt;"",Projects!$M17&lt;&gt;"Check inputs",$F17&lt;&gt;"Cancelled",$G17&lt;DATE(YEAR(O$9),MONTH(O$9)+1,1),$H17&gt;=O$9),$F17="Complete")</x:formula>
    </x:cfRule>
    <x:cfRule type="expression" dxfId="451" priority="362">
      <x:formula>AND(AND($B17&lt;&gt;"",Projects!$M17&lt;&gt;"Check inputs",$F17&lt;&gt;"Cancelled",$G17&lt;DATE(YEAR(O$9),MONTH(O$9)+1,1),$H17&gt;=O$9),AND($F17&lt;&gt;"Complete",$E17="On track"))</x:formula>
    </x:cfRule>
    <x:cfRule type="expression" dxfId="452" priority="363">
      <x:formula>AND(AND($B17&lt;&gt;"",Projects!$M17&lt;&gt;"Check inputs",$F17&lt;&gt;"Cancelled",$G17&lt;DATE(YEAR(O$9),MONTH(O$9)+1,1),$H17&gt;=O$9),AND($F17&lt;&gt;"Complete",$E17="At risk"))</x:formula>
    </x:cfRule>
    <x:cfRule type="expression" dxfId="453" priority="364">
      <x:formula>AND(AND($B17&lt;&gt;"",Projects!$M17&lt;&gt;"Check inputs",$F17&lt;&gt;"Cancelled",$G17&lt;DATE(YEAR(O$9),MONTH(O$9)+1,1),$H17&gt;=O$9),AND($F17&lt;&gt;"Complete",$E17="Off track"))</x:formula>
    </x:cfRule>
  </x:conditionalFormatting>
  <x:conditionalFormatting sqref="P17:P17">
    <x:cfRule type="expression" dxfId="454" priority="365">
      <x:formula>AND(AND($B17&lt;&gt;"",Projects!$M17&lt;&gt;"Check inputs",$F17&lt;&gt;"Cancelled",$G17&lt;DATE(YEAR(P$9),MONTH(P$9)+1,1),$H17&gt;=P$9),$F17="Complete")</x:formula>
    </x:cfRule>
    <x:cfRule type="expression" dxfId="455" priority="366">
      <x:formula>AND(AND($B17&lt;&gt;"",Projects!$M17&lt;&gt;"Check inputs",$F17&lt;&gt;"Cancelled",$G17&lt;DATE(YEAR(P$9),MONTH(P$9)+1,1),$H17&gt;=P$9),AND($F17&lt;&gt;"Complete",$E17="On track"))</x:formula>
    </x:cfRule>
    <x:cfRule type="expression" dxfId="456" priority="367">
      <x:formula>AND(AND($B17&lt;&gt;"",Projects!$M17&lt;&gt;"Check inputs",$F17&lt;&gt;"Cancelled",$G17&lt;DATE(YEAR(P$9),MONTH(P$9)+1,1),$H17&gt;=P$9),AND($F17&lt;&gt;"Complete",$E17="At risk"))</x:formula>
    </x:cfRule>
    <x:cfRule type="expression" dxfId="457" priority="368">
      <x:formula>AND(AND($B17&lt;&gt;"",Projects!$M17&lt;&gt;"Check inputs",$F17&lt;&gt;"Cancelled",$G17&lt;DATE(YEAR(P$9),MONTH(P$9)+1,1),$H17&gt;=P$9),AND($F17&lt;&gt;"Complete",$E17="Off track"))</x:formula>
    </x:cfRule>
  </x:conditionalFormatting>
  <x:conditionalFormatting sqref="Q17:Q17">
    <x:cfRule type="expression" dxfId="458" priority="369">
      <x:formula>AND(AND($B17&lt;&gt;"",Projects!$M17&lt;&gt;"Check inputs",$F17&lt;&gt;"Cancelled",$G17&lt;DATE(YEAR(Q$9),MONTH(Q$9)+1,1),$H17&gt;=Q$9),$F17="Complete")</x:formula>
    </x:cfRule>
    <x:cfRule type="expression" dxfId="459" priority="370">
      <x:formula>AND(AND($B17&lt;&gt;"",Projects!$M17&lt;&gt;"Check inputs",$F17&lt;&gt;"Cancelled",$G17&lt;DATE(YEAR(Q$9),MONTH(Q$9)+1,1),$H17&gt;=Q$9),AND($F17&lt;&gt;"Complete",$E17="On track"))</x:formula>
    </x:cfRule>
    <x:cfRule type="expression" dxfId="460" priority="371">
      <x:formula>AND(AND($B17&lt;&gt;"",Projects!$M17&lt;&gt;"Check inputs",$F17&lt;&gt;"Cancelled",$G17&lt;DATE(YEAR(Q$9),MONTH(Q$9)+1,1),$H17&gt;=Q$9),AND($F17&lt;&gt;"Complete",$E17="At risk"))</x:formula>
    </x:cfRule>
    <x:cfRule type="expression" dxfId="461" priority="372">
      <x:formula>AND(AND($B17&lt;&gt;"",Projects!$M17&lt;&gt;"Check inputs",$F17&lt;&gt;"Cancelled",$G17&lt;DATE(YEAR(Q$9),MONTH(Q$9)+1,1),$H17&gt;=Q$9),AND($F17&lt;&gt;"Complete",$E17="Off track"))</x:formula>
    </x:cfRule>
  </x:conditionalFormatting>
  <x:conditionalFormatting sqref="R17:R17">
    <x:cfRule type="expression" dxfId="462" priority="373">
      <x:formula>AND(AND($B17&lt;&gt;"",Projects!$M17&lt;&gt;"Check inputs",$F17&lt;&gt;"Cancelled",$G17&lt;DATE(YEAR(R$9),MONTH(R$9)+1,1),$H17&gt;=R$9),$F17="Complete")</x:formula>
    </x:cfRule>
    <x:cfRule type="expression" dxfId="463" priority="374">
      <x:formula>AND(AND($B17&lt;&gt;"",Projects!$M17&lt;&gt;"Check inputs",$F17&lt;&gt;"Cancelled",$G17&lt;DATE(YEAR(R$9),MONTH(R$9)+1,1),$H17&gt;=R$9),AND($F17&lt;&gt;"Complete",$E17="On track"))</x:formula>
    </x:cfRule>
    <x:cfRule type="expression" dxfId="464" priority="375">
      <x:formula>AND(AND($B17&lt;&gt;"",Projects!$M17&lt;&gt;"Check inputs",$F17&lt;&gt;"Cancelled",$G17&lt;DATE(YEAR(R$9),MONTH(R$9)+1,1),$H17&gt;=R$9),AND($F17&lt;&gt;"Complete",$E17="At risk"))</x:formula>
    </x:cfRule>
    <x:cfRule type="expression" dxfId="465" priority="376">
      <x:formula>AND(AND($B17&lt;&gt;"",Projects!$M17&lt;&gt;"Check inputs",$F17&lt;&gt;"Cancelled",$G17&lt;DATE(YEAR(R$9),MONTH(R$9)+1,1),$H17&gt;=R$9),AND($F17&lt;&gt;"Complete",$E17="Off track"))</x:formula>
    </x:cfRule>
  </x:conditionalFormatting>
  <x:conditionalFormatting sqref="S17:S17">
    <x:cfRule type="expression" dxfId="466" priority="377">
      <x:formula>AND(AND($B17&lt;&gt;"",Projects!$M17&lt;&gt;"Check inputs",$F17&lt;&gt;"Cancelled",$G17&lt;DATE(YEAR(S$9),MONTH(S$9)+1,1),$H17&gt;=S$9),$F17="Complete")</x:formula>
    </x:cfRule>
    <x:cfRule type="expression" dxfId="467" priority="378">
      <x:formula>AND(AND($B17&lt;&gt;"",Projects!$M17&lt;&gt;"Check inputs",$F17&lt;&gt;"Cancelled",$G17&lt;DATE(YEAR(S$9),MONTH(S$9)+1,1),$H17&gt;=S$9),AND($F17&lt;&gt;"Complete",$E17="On track"))</x:formula>
    </x:cfRule>
    <x:cfRule type="expression" dxfId="468" priority="379">
      <x:formula>AND(AND($B17&lt;&gt;"",Projects!$M17&lt;&gt;"Check inputs",$F17&lt;&gt;"Cancelled",$G17&lt;DATE(YEAR(S$9),MONTH(S$9)+1,1),$H17&gt;=S$9),AND($F17&lt;&gt;"Complete",$E17="At risk"))</x:formula>
    </x:cfRule>
    <x:cfRule type="expression" dxfId="469" priority="380">
      <x:formula>AND(AND($B17&lt;&gt;"",Projects!$M17&lt;&gt;"Check inputs",$F17&lt;&gt;"Cancelled",$G17&lt;DATE(YEAR(S$9),MONTH(S$9)+1,1),$H17&gt;=S$9),AND($F17&lt;&gt;"Complete",$E17="Off track"))</x:formula>
    </x:cfRule>
  </x:conditionalFormatting>
  <x:conditionalFormatting sqref="T17:T17">
    <x:cfRule type="expression" dxfId="470" priority="381">
      <x:formula>AND(AND($B17&lt;&gt;"",Projects!$M17&lt;&gt;"Check inputs",$F17&lt;&gt;"Cancelled",$G17&lt;DATE(YEAR(T$9),MONTH(T$9)+1,1),$H17&gt;=T$9),$F17="Complete")</x:formula>
    </x:cfRule>
    <x:cfRule type="expression" dxfId="471" priority="382">
      <x:formula>AND(AND($B17&lt;&gt;"",Projects!$M17&lt;&gt;"Check inputs",$F17&lt;&gt;"Cancelled",$G17&lt;DATE(YEAR(T$9),MONTH(T$9)+1,1),$H17&gt;=T$9),AND($F17&lt;&gt;"Complete",$E17="On track"))</x:formula>
    </x:cfRule>
    <x:cfRule type="expression" dxfId="472" priority="383">
      <x:formula>AND(AND($B17&lt;&gt;"",Projects!$M17&lt;&gt;"Check inputs",$F17&lt;&gt;"Cancelled",$G17&lt;DATE(YEAR(T$9),MONTH(T$9)+1,1),$H17&gt;=T$9),AND($F17&lt;&gt;"Complete",$E17="At risk"))</x:formula>
    </x:cfRule>
    <x:cfRule type="expression" dxfId="473" priority="384">
      <x:formula>AND(AND($B17&lt;&gt;"",Projects!$M17&lt;&gt;"Check inputs",$F17&lt;&gt;"Cancelled",$G17&lt;DATE(YEAR(T$9),MONTH(T$9)+1,1),$H17&gt;=T$9),AND($F17&lt;&gt;"Complete",$E17="Off track"))</x:formula>
    </x:cfRule>
  </x:conditionalFormatting>
  <x:conditionalFormatting sqref="I18:I18">
    <x:cfRule type="expression" dxfId="474" priority="385">
      <x:formula>AND(AND($B18&lt;&gt;"",Projects!$M18&lt;&gt;"Check inputs",$F18&lt;&gt;"Cancelled",$G18&lt;DATE(YEAR(I$9),MONTH(I$9)+1,1),$H18&gt;=I$9),$F18="Complete")</x:formula>
    </x:cfRule>
    <x:cfRule type="expression" dxfId="475" priority="386">
      <x:formula>AND(AND($B18&lt;&gt;"",Projects!$M18&lt;&gt;"Check inputs",$F18&lt;&gt;"Cancelled",$G18&lt;DATE(YEAR(I$9),MONTH(I$9)+1,1),$H18&gt;=I$9),AND($F18&lt;&gt;"Complete",$E18="On track"))</x:formula>
    </x:cfRule>
    <x:cfRule type="expression" dxfId="476" priority="387">
      <x:formula>AND(AND($B18&lt;&gt;"",Projects!$M18&lt;&gt;"Check inputs",$F18&lt;&gt;"Cancelled",$G18&lt;DATE(YEAR(I$9),MONTH(I$9)+1,1),$H18&gt;=I$9),AND($F18&lt;&gt;"Complete",$E18="At risk"))</x:formula>
    </x:cfRule>
    <x:cfRule type="expression" dxfId="477" priority="388">
      <x:formula>AND(AND($B18&lt;&gt;"",Projects!$M18&lt;&gt;"Check inputs",$F18&lt;&gt;"Cancelled",$G18&lt;DATE(YEAR(I$9),MONTH(I$9)+1,1),$H18&gt;=I$9),AND($F18&lt;&gt;"Complete",$E18="Off track"))</x:formula>
    </x:cfRule>
  </x:conditionalFormatting>
  <x:conditionalFormatting sqref="J18:J18">
    <x:cfRule type="expression" dxfId="478" priority="389">
      <x:formula>AND(AND($B18&lt;&gt;"",Projects!$M18&lt;&gt;"Check inputs",$F18&lt;&gt;"Cancelled",$G18&lt;DATE(YEAR(J$9),MONTH(J$9)+1,1),$H18&gt;=J$9),$F18="Complete")</x:formula>
    </x:cfRule>
    <x:cfRule type="expression" dxfId="479" priority="390">
      <x:formula>AND(AND($B18&lt;&gt;"",Projects!$M18&lt;&gt;"Check inputs",$F18&lt;&gt;"Cancelled",$G18&lt;DATE(YEAR(J$9),MONTH(J$9)+1,1),$H18&gt;=J$9),AND($F18&lt;&gt;"Complete",$E18="On track"))</x:formula>
    </x:cfRule>
    <x:cfRule type="expression" dxfId="480" priority="391">
      <x:formula>AND(AND($B18&lt;&gt;"",Projects!$M18&lt;&gt;"Check inputs",$F18&lt;&gt;"Cancelled",$G18&lt;DATE(YEAR(J$9),MONTH(J$9)+1,1),$H18&gt;=J$9),AND($F18&lt;&gt;"Complete",$E18="At risk"))</x:formula>
    </x:cfRule>
    <x:cfRule type="expression" dxfId="481" priority="392">
      <x:formula>AND(AND($B18&lt;&gt;"",Projects!$M18&lt;&gt;"Check inputs",$F18&lt;&gt;"Cancelled",$G18&lt;DATE(YEAR(J$9),MONTH(J$9)+1,1),$H18&gt;=J$9),AND($F18&lt;&gt;"Complete",$E18="Off track"))</x:formula>
    </x:cfRule>
  </x:conditionalFormatting>
  <x:conditionalFormatting sqref="K18:K18">
    <x:cfRule type="expression" dxfId="482" priority="393">
      <x:formula>AND(AND($B18&lt;&gt;"",Projects!$M18&lt;&gt;"Check inputs",$F18&lt;&gt;"Cancelled",$G18&lt;DATE(YEAR(K$9),MONTH(K$9)+1,1),$H18&gt;=K$9),$F18="Complete")</x:formula>
    </x:cfRule>
    <x:cfRule type="expression" dxfId="483" priority="394">
      <x:formula>AND(AND($B18&lt;&gt;"",Projects!$M18&lt;&gt;"Check inputs",$F18&lt;&gt;"Cancelled",$G18&lt;DATE(YEAR(K$9),MONTH(K$9)+1,1),$H18&gt;=K$9),AND($F18&lt;&gt;"Complete",$E18="On track"))</x:formula>
    </x:cfRule>
    <x:cfRule type="expression" dxfId="484" priority="395">
      <x:formula>AND(AND($B18&lt;&gt;"",Projects!$M18&lt;&gt;"Check inputs",$F18&lt;&gt;"Cancelled",$G18&lt;DATE(YEAR(K$9),MONTH(K$9)+1,1),$H18&gt;=K$9),AND($F18&lt;&gt;"Complete",$E18="At risk"))</x:formula>
    </x:cfRule>
    <x:cfRule type="expression" dxfId="485" priority="396">
      <x:formula>AND(AND($B18&lt;&gt;"",Projects!$M18&lt;&gt;"Check inputs",$F18&lt;&gt;"Cancelled",$G18&lt;DATE(YEAR(K$9),MONTH(K$9)+1,1),$H18&gt;=K$9),AND($F18&lt;&gt;"Complete",$E18="Off track"))</x:formula>
    </x:cfRule>
  </x:conditionalFormatting>
  <x:conditionalFormatting sqref="L18:L18">
    <x:cfRule type="expression" dxfId="486" priority="397">
      <x:formula>AND(AND($B18&lt;&gt;"",Projects!$M18&lt;&gt;"Check inputs",$F18&lt;&gt;"Cancelled",$G18&lt;DATE(YEAR(L$9),MONTH(L$9)+1,1),$H18&gt;=L$9),$F18="Complete")</x:formula>
    </x:cfRule>
    <x:cfRule type="expression" dxfId="487" priority="398">
      <x:formula>AND(AND($B18&lt;&gt;"",Projects!$M18&lt;&gt;"Check inputs",$F18&lt;&gt;"Cancelled",$G18&lt;DATE(YEAR(L$9),MONTH(L$9)+1,1),$H18&gt;=L$9),AND($F18&lt;&gt;"Complete",$E18="On track"))</x:formula>
    </x:cfRule>
    <x:cfRule type="expression" dxfId="488" priority="399">
      <x:formula>AND(AND($B18&lt;&gt;"",Projects!$M18&lt;&gt;"Check inputs",$F18&lt;&gt;"Cancelled",$G18&lt;DATE(YEAR(L$9),MONTH(L$9)+1,1),$H18&gt;=L$9),AND($F18&lt;&gt;"Complete",$E18="At risk"))</x:formula>
    </x:cfRule>
    <x:cfRule type="expression" dxfId="489" priority="400">
      <x:formula>AND(AND($B18&lt;&gt;"",Projects!$M18&lt;&gt;"Check inputs",$F18&lt;&gt;"Cancelled",$G18&lt;DATE(YEAR(L$9),MONTH(L$9)+1,1),$H18&gt;=L$9),AND($F18&lt;&gt;"Complete",$E18="Off track"))</x:formula>
    </x:cfRule>
  </x:conditionalFormatting>
  <x:conditionalFormatting sqref="M18:M18">
    <x:cfRule type="expression" dxfId="490" priority="401">
      <x:formula>AND(AND($B18&lt;&gt;"",Projects!$M18&lt;&gt;"Check inputs",$F18&lt;&gt;"Cancelled",$G18&lt;DATE(YEAR(M$9),MONTH(M$9)+1,1),$H18&gt;=M$9),$F18="Complete")</x:formula>
    </x:cfRule>
    <x:cfRule type="expression" dxfId="491" priority="402">
      <x:formula>AND(AND($B18&lt;&gt;"",Projects!$M18&lt;&gt;"Check inputs",$F18&lt;&gt;"Cancelled",$G18&lt;DATE(YEAR(M$9),MONTH(M$9)+1,1),$H18&gt;=M$9),AND($F18&lt;&gt;"Complete",$E18="On track"))</x:formula>
    </x:cfRule>
    <x:cfRule type="expression" dxfId="492" priority="403">
      <x:formula>AND(AND($B18&lt;&gt;"",Projects!$M18&lt;&gt;"Check inputs",$F18&lt;&gt;"Cancelled",$G18&lt;DATE(YEAR(M$9),MONTH(M$9)+1,1),$H18&gt;=M$9),AND($F18&lt;&gt;"Complete",$E18="At risk"))</x:formula>
    </x:cfRule>
    <x:cfRule type="expression" dxfId="493" priority="404">
      <x:formula>AND(AND($B18&lt;&gt;"",Projects!$M18&lt;&gt;"Check inputs",$F18&lt;&gt;"Cancelled",$G18&lt;DATE(YEAR(M$9),MONTH(M$9)+1,1),$H18&gt;=M$9),AND($F18&lt;&gt;"Complete",$E18="Off track"))</x:formula>
    </x:cfRule>
  </x:conditionalFormatting>
  <x:conditionalFormatting sqref="N18:N18">
    <x:cfRule type="expression" dxfId="494" priority="405">
      <x:formula>AND(AND($B18&lt;&gt;"",Projects!$M18&lt;&gt;"Check inputs",$F18&lt;&gt;"Cancelled",$G18&lt;DATE(YEAR(N$9),MONTH(N$9)+1,1),$H18&gt;=N$9),$F18="Complete")</x:formula>
    </x:cfRule>
    <x:cfRule type="expression" dxfId="495" priority="406">
      <x:formula>AND(AND($B18&lt;&gt;"",Projects!$M18&lt;&gt;"Check inputs",$F18&lt;&gt;"Cancelled",$G18&lt;DATE(YEAR(N$9),MONTH(N$9)+1,1),$H18&gt;=N$9),AND($F18&lt;&gt;"Complete",$E18="On track"))</x:formula>
    </x:cfRule>
    <x:cfRule type="expression" dxfId="496" priority="407">
      <x:formula>AND(AND($B18&lt;&gt;"",Projects!$M18&lt;&gt;"Check inputs",$F18&lt;&gt;"Cancelled",$G18&lt;DATE(YEAR(N$9),MONTH(N$9)+1,1),$H18&gt;=N$9),AND($F18&lt;&gt;"Complete",$E18="At risk"))</x:formula>
    </x:cfRule>
    <x:cfRule type="expression" dxfId="497" priority="408">
      <x:formula>AND(AND($B18&lt;&gt;"",Projects!$M18&lt;&gt;"Check inputs",$F18&lt;&gt;"Cancelled",$G18&lt;DATE(YEAR(N$9),MONTH(N$9)+1,1),$H18&gt;=N$9),AND($F18&lt;&gt;"Complete",$E18="Off track"))</x:formula>
    </x:cfRule>
  </x:conditionalFormatting>
  <x:conditionalFormatting sqref="O18:O18">
    <x:cfRule type="expression" dxfId="498" priority="409">
      <x:formula>AND(AND($B18&lt;&gt;"",Projects!$M18&lt;&gt;"Check inputs",$F18&lt;&gt;"Cancelled",$G18&lt;DATE(YEAR(O$9),MONTH(O$9)+1,1),$H18&gt;=O$9),$F18="Complete")</x:formula>
    </x:cfRule>
    <x:cfRule type="expression" dxfId="499" priority="410">
      <x:formula>AND(AND($B18&lt;&gt;"",Projects!$M18&lt;&gt;"Check inputs",$F18&lt;&gt;"Cancelled",$G18&lt;DATE(YEAR(O$9),MONTH(O$9)+1,1),$H18&gt;=O$9),AND($F18&lt;&gt;"Complete",$E18="On track"))</x:formula>
    </x:cfRule>
    <x:cfRule type="expression" dxfId="500" priority="411">
      <x:formula>AND(AND($B18&lt;&gt;"",Projects!$M18&lt;&gt;"Check inputs",$F18&lt;&gt;"Cancelled",$G18&lt;DATE(YEAR(O$9),MONTH(O$9)+1,1),$H18&gt;=O$9),AND($F18&lt;&gt;"Complete",$E18="At risk"))</x:formula>
    </x:cfRule>
    <x:cfRule type="expression" dxfId="501" priority="412">
      <x:formula>AND(AND($B18&lt;&gt;"",Projects!$M18&lt;&gt;"Check inputs",$F18&lt;&gt;"Cancelled",$G18&lt;DATE(YEAR(O$9),MONTH(O$9)+1,1),$H18&gt;=O$9),AND($F18&lt;&gt;"Complete",$E18="Off track"))</x:formula>
    </x:cfRule>
  </x:conditionalFormatting>
  <x:conditionalFormatting sqref="P18:P18">
    <x:cfRule type="expression" dxfId="502" priority="413">
      <x:formula>AND(AND($B18&lt;&gt;"",Projects!$M18&lt;&gt;"Check inputs",$F18&lt;&gt;"Cancelled",$G18&lt;DATE(YEAR(P$9),MONTH(P$9)+1,1),$H18&gt;=P$9),$F18="Complete")</x:formula>
    </x:cfRule>
    <x:cfRule type="expression" dxfId="503" priority="414">
      <x:formula>AND(AND($B18&lt;&gt;"",Projects!$M18&lt;&gt;"Check inputs",$F18&lt;&gt;"Cancelled",$G18&lt;DATE(YEAR(P$9),MONTH(P$9)+1,1),$H18&gt;=P$9),AND($F18&lt;&gt;"Complete",$E18="On track"))</x:formula>
    </x:cfRule>
    <x:cfRule type="expression" dxfId="504" priority="415">
      <x:formula>AND(AND($B18&lt;&gt;"",Projects!$M18&lt;&gt;"Check inputs",$F18&lt;&gt;"Cancelled",$G18&lt;DATE(YEAR(P$9),MONTH(P$9)+1,1),$H18&gt;=P$9),AND($F18&lt;&gt;"Complete",$E18="At risk"))</x:formula>
    </x:cfRule>
    <x:cfRule type="expression" dxfId="505" priority="416">
      <x:formula>AND(AND($B18&lt;&gt;"",Projects!$M18&lt;&gt;"Check inputs",$F18&lt;&gt;"Cancelled",$G18&lt;DATE(YEAR(P$9),MONTH(P$9)+1,1),$H18&gt;=P$9),AND($F18&lt;&gt;"Complete",$E18="Off track"))</x:formula>
    </x:cfRule>
  </x:conditionalFormatting>
  <x:conditionalFormatting sqref="Q18:Q18">
    <x:cfRule type="expression" dxfId="506" priority="417">
      <x:formula>AND(AND($B18&lt;&gt;"",Projects!$M18&lt;&gt;"Check inputs",$F18&lt;&gt;"Cancelled",$G18&lt;DATE(YEAR(Q$9),MONTH(Q$9)+1,1),$H18&gt;=Q$9),$F18="Complete")</x:formula>
    </x:cfRule>
    <x:cfRule type="expression" dxfId="507" priority="418">
      <x:formula>AND(AND($B18&lt;&gt;"",Projects!$M18&lt;&gt;"Check inputs",$F18&lt;&gt;"Cancelled",$G18&lt;DATE(YEAR(Q$9),MONTH(Q$9)+1,1),$H18&gt;=Q$9),AND($F18&lt;&gt;"Complete",$E18="On track"))</x:formula>
    </x:cfRule>
    <x:cfRule type="expression" dxfId="508" priority="419">
      <x:formula>AND(AND($B18&lt;&gt;"",Projects!$M18&lt;&gt;"Check inputs",$F18&lt;&gt;"Cancelled",$G18&lt;DATE(YEAR(Q$9),MONTH(Q$9)+1,1),$H18&gt;=Q$9),AND($F18&lt;&gt;"Complete",$E18="At risk"))</x:formula>
    </x:cfRule>
    <x:cfRule type="expression" dxfId="509" priority="420">
      <x:formula>AND(AND($B18&lt;&gt;"",Projects!$M18&lt;&gt;"Check inputs",$F18&lt;&gt;"Cancelled",$G18&lt;DATE(YEAR(Q$9),MONTH(Q$9)+1,1),$H18&gt;=Q$9),AND($F18&lt;&gt;"Complete",$E18="Off track"))</x:formula>
    </x:cfRule>
  </x:conditionalFormatting>
  <x:conditionalFormatting sqref="R18:R18">
    <x:cfRule type="expression" dxfId="510" priority="421">
      <x:formula>AND(AND($B18&lt;&gt;"",Projects!$M18&lt;&gt;"Check inputs",$F18&lt;&gt;"Cancelled",$G18&lt;DATE(YEAR(R$9),MONTH(R$9)+1,1),$H18&gt;=R$9),$F18="Complete")</x:formula>
    </x:cfRule>
    <x:cfRule type="expression" dxfId="511" priority="422">
      <x:formula>AND(AND($B18&lt;&gt;"",Projects!$M18&lt;&gt;"Check inputs",$F18&lt;&gt;"Cancelled",$G18&lt;DATE(YEAR(R$9),MONTH(R$9)+1,1),$H18&gt;=R$9),AND($F18&lt;&gt;"Complete",$E18="On track"))</x:formula>
    </x:cfRule>
    <x:cfRule type="expression" dxfId="512" priority="423">
      <x:formula>AND(AND($B18&lt;&gt;"",Projects!$M18&lt;&gt;"Check inputs",$F18&lt;&gt;"Cancelled",$G18&lt;DATE(YEAR(R$9),MONTH(R$9)+1,1),$H18&gt;=R$9),AND($F18&lt;&gt;"Complete",$E18="At risk"))</x:formula>
    </x:cfRule>
    <x:cfRule type="expression" dxfId="513" priority="424">
      <x:formula>AND(AND($B18&lt;&gt;"",Projects!$M18&lt;&gt;"Check inputs",$F18&lt;&gt;"Cancelled",$G18&lt;DATE(YEAR(R$9),MONTH(R$9)+1,1),$H18&gt;=R$9),AND($F18&lt;&gt;"Complete",$E18="Off track"))</x:formula>
    </x:cfRule>
  </x:conditionalFormatting>
  <x:conditionalFormatting sqref="S18:S18">
    <x:cfRule type="expression" dxfId="514" priority="425">
      <x:formula>AND(AND($B18&lt;&gt;"",Projects!$M18&lt;&gt;"Check inputs",$F18&lt;&gt;"Cancelled",$G18&lt;DATE(YEAR(S$9),MONTH(S$9)+1,1),$H18&gt;=S$9),$F18="Complete")</x:formula>
    </x:cfRule>
    <x:cfRule type="expression" dxfId="515" priority="426">
      <x:formula>AND(AND($B18&lt;&gt;"",Projects!$M18&lt;&gt;"Check inputs",$F18&lt;&gt;"Cancelled",$G18&lt;DATE(YEAR(S$9),MONTH(S$9)+1,1),$H18&gt;=S$9),AND($F18&lt;&gt;"Complete",$E18="On track"))</x:formula>
    </x:cfRule>
    <x:cfRule type="expression" dxfId="516" priority="427">
      <x:formula>AND(AND($B18&lt;&gt;"",Projects!$M18&lt;&gt;"Check inputs",$F18&lt;&gt;"Cancelled",$G18&lt;DATE(YEAR(S$9),MONTH(S$9)+1,1),$H18&gt;=S$9),AND($F18&lt;&gt;"Complete",$E18="At risk"))</x:formula>
    </x:cfRule>
    <x:cfRule type="expression" dxfId="517" priority="428">
      <x:formula>AND(AND($B18&lt;&gt;"",Projects!$M18&lt;&gt;"Check inputs",$F18&lt;&gt;"Cancelled",$G18&lt;DATE(YEAR(S$9),MONTH(S$9)+1,1),$H18&gt;=S$9),AND($F18&lt;&gt;"Complete",$E18="Off track"))</x:formula>
    </x:cfRule>
  </x:conditionalFormatting>
  <x:conditionalFormatting sqref="T18:T18">
    <x:cfRule type="expression" dxfId="518" priority="429">
      <x:formula>AND(AND($B18&lt;&gt;"",Projects!$M18&lt;&gt;"Check inputs",$F18&lt;&gt;"Cancelled",$G18&lt;DATE(YEAR(T$9),MONTH(T$9)+1,1),$H18&gt;=T$9),$F18="Complete")</x:formula>
    </x:cfRule>
    <x:cfRule type="expression" dxfId="519" priority="430">
      <x:formula>AND(AND($B18&lt;&gt;"",Projects!$M18&lt;&gt;"Check inputs",$F18&lt;&gt;"Cancelled",$G18&lt;DATE(YEAR(T$9),MONTH(T$9)+1,1),$H18&gt;=T$9),AND($F18&lt;&gt;"Complete",$E18="On track"))</x:formula>
    </x:cfRule>
    <x:cfRule type="expression" dxfId="520" priority="431">
      <x:formula>AND(AND($B18&lt;&gt;"",Projects!$M18&lt;&gt;"Check inputs",$F18&lt;&gt;"Cancelled",$G18&lt;DATE(YEAR(T$9),MONTH(T$9)+1,1),$H18&gt;=T$9),AND($F18&lt;&gt;"Complete",$E18="At risk"))</x:formula>
    </x:cfRule>
    <x:cfRule type="expression" dxfId="521" priority="432">
      <x:formula>AND(AND($B18&lt;&gt;"",Projects!$M18&lt;&gt;"Check inputs",$F18&lt;&gt;"Cancelled",$G18&lt;DATE(YEAR(T$9),MONTH(T$9)+1,1),$H18&gt;=T$9),AND($F18&lt;&gt;"Complete",$E18="Off track"))</x:formula>
    </x:cfRule>
  </x:conditionalFormatting>
  <x:conditionalFormatting sqref="I19:I19">
    <x:cfRule type="expression" dxfId="522" priority="433">
      <x:formula>AND(AND($B19&lt;&gt;"",Projects!$M19&lt;&gt;"Check inputs",$F19&lt;&gt;"Cancelled",$G19&lt;DATE(YEAR(I$9),MONTH(I$9)+1,1),$H19&gt;=I$9),$F19="Complete")</x:formula>
    </x:cfRule>
    <x:cfRule type="expression" dxfId="523" priority="434">
      <x:formula>AND(AND($B19&lt;&gt;"",Projects!$M19&lt;&gt;"Check inputs",$F19&lt;&gt;"Cancelled",$G19&lt;DATE(YEAR(I$9),MONTH(I$9)+1,1),$H19&gt;=I$9),AND($F19&lt;&gt;"Complete",$E19="On track"))</x:formula>
    </x:cfRule>
    <x:cfRule type="expression" dxfId="524" priority="435">
      <x:formula>AND(AND($B19&lt;&gt;"",Projects!$M19&lt;&gt;"Check inputs",$F19&lt;&gt;"Cancelled",$G19&lt;DATE(YEAR(I$9),MONTH(I$9)+1,1),$H19&gt;=I$9),AND($F19&lt;&gt;"Complete",$E19="At risk"))</x:formula>
    </x:cfRule>
    <x:cfRule type="expression" dxfId="525" priority="436">
      <x:formula>AND(AND($B19&lt;&gt;"",Projects!$M19&lt;&gt;"Check inputs",$F19&lt;&gt;"Cancelled",$G19&lt;DATE(YEAR(I$9),MONTH(I$9)+1,1),$H19&gt;=I$9),AND($F19&lt;&gt;"Complete",$E19="Off track"))</x:formula>
    </x:cfRule>
  </x:conditionalFormatting>
  <x:conditionalFormatting sqref="J19:J19">
    <x:cfRule type="expression" dxfId="526" priority="437">
      <x:formula>AND(AND($B19&lt;&gt;"",Projects!$M19&lt;&gt;"Check inputs",$F19&lt;&gt;"Cancelled",$G19&lt;DATE(YEAR(J$9),MONTH(J$9)+1,1),$H19&gt;=J$9),$F19="Complete")</x:formula>
    </x:cfRule>
    <x:cfRule type="expression" dxfId="527" priority="438">
      <x:formula>AND(AND($B19&lt;&gt;"",Projects!$M19&lt;&gt;"Check inputs",$F19&lt;&gt;"Cancelled",$G19&lt;DATE(YEAR(J$9),MONTH(J$9)+1,1),$H19&gt;=J$9),AND($F19&lt;&gt;"Complete",$E19="On track"))</x:formula>
    </x:cfRule>
    <x:cfRule type="expression" dxfId="528" priority="439">
      <x:formula>AND(AND($B19&lt;&gt;"",Projects!$M19&lt;&gt;"Check inputs",$F19&lt;&gt;"Cancelled",$G19&lt;DATE(YEAR(J$9),MONTH(J$9)+1,1),$H19&gt;=J$9),AND($F19&lt;&gt;"Complete",$E19="At risk"))</x:formula>
    </x:cfRule>
    <x:cfRule type="expression" dxfId="529" priority="440">
      <x:formula>AND(AND($B19&lt;&gt;"",Projects!$M19&lt;&gt;"Check inputs",$F19&lt;&gt;"Cancelled",$G19&lt;DATE(YEAR(J$9),MONTH(J$9)+1,1),$H19&gt;=J$9),AND($F19&lt;&gt;"Complete",$E19="Off track"))</x:formula>
    </x:cfRule>
  </x:conditionalFormatting>
  <x:conditionalFormatting sqref="K19:K19">
    <x:cfRule type="expression" dxfId="530" priority="441">
      <x:formula>AND(AND($B19&lt;&gt;"",Projects!$M19&lt;&gt;"Check inputs",$F19&lt;&gt;"Cancelled",$G19&lt;DATE(YEAR(K$9),MONTH(K$9)+1,1),$H19&gt;=K$9),$F19="Complete")</x:formula>
    </x:cfRule>
    <x:cfRule type="expression" dxfId="531" priority="442">
      <x:formula>AND(AND($B19&lt;&gt;"",Projects!$M19&lt;&gt;"Check inputs",$F19&lt;&gt;"Cancelled",$G19&lt;DATE(YEAR(K$9),MONTH(K$9)+1,1),$H19&gt;=K$9),AND($F19&lt;&gt;"Complete",$E19="On track"))</x:formula>
    </x:cfRule>
    <x:cfRule type="expression" dxfId="532" priority="443">
      <x:formula>AND(AND($B19&lt;&gt;"",Projects!$M19&lt;&gt;"Check inputs",$F19&lt;&gt;"Cancelled",$G19&lt;DATE(YEAR(K$9),MONTH(K$9)+1,1),$H19&gt;=K$9),AND($F19&lt;&gt;"Complete",$E19="At risk"))</x:formula>
    </x:cfRule>
    <x:cfRule type="expression" dxfId="533" priority="444">
      <x:formula>AND(AND($B19&lt;&gt;"",Projects!$M19&lt;&gt;"Check inputs",$F19&lt;&gt;"Cancelled",$G19&lt;DATE(YEAR(K$9),MONTH(K$9)+1,1),$H19&gt;=K$9),AND($F19&lt;&gt;"Complete",$E19="Off track"))</x:formula>
    </x:cfRule>
  </x:conditionalFormatting>
  <x:conditionalFormatting sqref="L19:L19">
    <x:cfRule type="expression" dxfId="534" priority="445">
      <x:formula>AND(AND($B19&lt;&gt;"",Projects!$M19&lt;&gt;"Check inputs",$F19&lt;&gt;"Cancelled",$G19&lt;DATE(YEAR(L$9),MONTH(L$9)+1,1),$H19&gt;=L$9),$F19="Complete")</x:formula>
    </x:cfRule>
    <x:cfRule type="expression" dxfId="535" priority="446">
      <x:formula>AND(AND($B19&lt;&gt;"",Projects!$M19&lt;&gt;"Check inputs",$F19&lt;&gt;"Cancelled",$G19&lt;DATE(YEAR(L$9),MONTH(L$9)+1,1),$H19&gt;=L$9),AND($F19&lt;&gt;"Complete",$E19="On track"))</x:formula>
    </x:cfRule>
    <x:cfRule type="expression" dxfId="536" priority="447">
      <x:formula>AND(AND($B19&lt;&gt;"",Projects!$M19&lt;&gt;"Check inputs",$F19&lt;&gt;"Cancelled",$G19&lt;DATE(YEAR(L$9),MONTH(L$9)+1,1),$H19&gt;=L$9),AND($F19&lt;&gt;"Complete",$E19="At risk"))</x:formula>
    </x:cfRule>
    <x:cfRule type="expression" dxfId="537" priority="448">
      <x:formula>AND(AND($B19&lt;&gt;"",Projects!$M19&lt;&gt;"Check inputs",$F19&lt;&gt;"Cancelled",$G19&lt;DATE(YEAR(L$9),MONTH(L$9)+1,1),$H19&gt;=L$9),AND($F19&lt;&gt;"Complete",$E19="Off track"))</x:formula>
    </x:cfRule>
  </x:conditionalFormatting>
  <x:conditionalFormatting sqref="M19:M19">
    <x:cfRule type="expression" dxfId="538" priority="449">
      <x:formula>AND(AND($B19&lt;&gt;"",Projects!$M19&lt;&gt;"Check inputs",$F19&lt;&gt;"Cancelled",$G19&lt;DATE(YEAR(M$9),MONTH(M$9)+1,1),$H19&gt;=M$9),$F19="Complete")</x:formula>
    </x:cfRule>
    <x:cfRule type="expression" dxfId="539" priority="450">
      <x:formula>AND(AND($B19&lt;&gt;"",Projects!$M19&lt;&gt;"Check inputs",$F19&lt;&gt;"Cancelled",$G19&lt;DATE(YEAR(M$9),MONTH(M$9)+1,1),$H19&gt;=M$9),AND($F19&lt;&gt;"Complete",$E19="On track"))</x:formula>
    </x:cfRule>
    <x:cfRule type="expression" dxfId="540" priority="451">
      <x:formula>AND(AND($B19&lt;&gt;"",Projects!$M19&lt;&gt;"Check inputs",$F19&lt;&gt;"Cancelled",$G19&lt;DATE(YEAR(M$9),MONTH(M$9)+1,1),$H19&gt;=M$9),AND($F19&lt;&gt;"Complete",$E19="At risk"))</x:formula>
    </x:cfRule>
    <x:cfRule type="expression" dxfId="541" priority="452">
      <x:formula>AND(AND($B19&lt;&gt;"",Projects!$M19&lt;&gt;"Check inputs",$F19&lt;&gt;"Cancelled",$G19&lt;DATE(YEAR(M$9),MONTH(M$9)+1,1),$H19&gt;=M$9),AND($F19&lt;&gt;"Complete",$E19="Off track"))</x:formula>
    </x:cfRule>
  </x:conditionalFormatting>
  <x:conditionalFormatting sqref="N19:N19">
    <x:cfRule type="expression" dxfId="542" priority="453">
      <x:formula>AND(AND($B19&lt;&gt;"",Projects!$M19&lt;&gt;"Check inputs",$F19&lt;&gt;"Cancelled",$G19&lt;DATE(YEAR(N$9),MONTH(N$9)+1,1),$H19&gt;=N$9),$F19="Complete")</x:formula>
    </x:cfRule>
    <x:cfRule type="expression" dxfId="543" priority="454">
      <x:formula>AND(AND($B19&lt;&gt;"",Projects!$M19&lt;&gt;"Check inputs",$F19&lt;&gt;"Cancelled",$G19&lt;DATE(YEAR(N$9),MONTH(N$9)+1,1),$H19&gt;=N$9),AND($F19&lt;&gt;"Complete",$E19="On track"))</x:formula>
    </x:cfRule>
    <x:cfRule type="expression" dxfId="544" priority="455">
      <x:formula>AND(AND($B19&lt;&gt;"",Projects!$M19&lt;&gt;"Check inputs",$F19&lt;&gt;"Cancelled",$G19&lt;DATE(YEAR(N$9),MONTH(N$9)+1,1),$H19&gt;=N$9),AND($F19&lt;&gt;"Complete",$E19="At risk"))</x:formula>
    </x:cfRule>
    <x:cfRule type="expression" dxfId="545" priority="456">
      <x:formula>AND(AND($B19&lt;&gt;"",Projects!$M19&lt;&gt;"Check inputs",$F19&lt;&gt;"Cancelled",$G19&lt;DATE(YEAR(N$9),MONTH(N$9)+1,1),$H19&gt;=N$9),AND($F19&lt;&gt;"Complete",$E19="Off track"))</x:formula>
    </x:cfRule>
  </x:conditionalFormatting>
  <x:conditionalFormatting sqref="O19:O19">
    <x:cfRule type="expression" dxfId="546" priority="457">
      <x:formula>AND(AND($B19&lt;&gt;"",Projects!$M19&lt;&gt;"Check inputs",$F19&lt;&gt;"Cancelled",$G19&lt;DATE(YEAR(O$9),MONTH(O$9)+1,1),$H19&gt;=O$9),$F19="Complete")</x:formula>
    </x:cfRule>
    <x:cfRule type="expression" dxfId="547" priority="458">
      <x:formula>AND(AND($B19&lt;&gt;"",Projects!$M19&lt;&gt;"Check inputs",$F19&lt;&gt;"Cancelled",$G19&lt;DATE(YEAR(O$9),MONTH(O$9)+1,1),$H19&gt;=O$9),AND($F19&lt;&gt;"Complete",$E19="On track"))</x:formula>
    </x:cfRule>
    <x:cfRule type="expression" dxfId="548" priority="459">
      <x:formula>AND(AND($B19&lt;&gt;"",Projects!$M19&lt;&gt;"Check inputs",$F19&lt;&gt;"Cancelled",$G19&lt;DATE(YEAR(O$9),MONTH(O$9)+1,1),$H19&gt;=O$9),AND($F19&lt;&gt;"Complete",$E19="At risk"))</x:formula>
    </x:cfRule>
    <x:cfRule type="expression" dxfId="549" priority="460">
      <x:formula>AND(AND($B19&lt;&gt;"",Projects!$M19&lt;&gt;"Check inputs",$F19&lt;&gt;"Cancelled",$G19&lt;DATE(YEAR(O$9),MONTH(O$9)+1,1),$H19&gt;=O$9),AND($F19&lt;&gt;"Complete",$E19="Off track"))</x:formula>
    </x:cfRule>
  </x:conditionalFormatting>
  <x:conditionalFormatting sqref="P19:P19">
    <x:cfRule type="expression" dxfId="550" priority="461">
      <x:formula>AND(AND($B19&lt;&gt;"",Projects!$M19&lt;&gt;"Check inputs",$F19&lt;&gt;"Cancelled",$G19&lt;DATE(YEAR(P$9),MONTH(P$9)+1,1),$H19&gt;=P$9),$F19="Complete")</x:formula>
    </x:cfRule>
    <x:cfRule type="expression" dxfId="551" priority="462">
      <x:formula>AND(AND($B19&lt;&gt;"",Projects!$M19&lt;&gt;"Check inputs",$F19&lt;&gt;"Cancelled",$G19&lt;DATE(YEAR(P$9),MONTH(P$9)+1,1),$H19&gt;=P$9),AND($F19&lt;&gt;"Complete",$E19="On track"))</x:formula>
    </x:cfRule>
    <x:cfRule type="expression" dxfId="552" priority="463">
      <x:formula>AND(AND($B19&lt;&gt;"",Projects!$M19&lt;&gt;"Check inputs",$F19&lt;&gt;"Cancelled",$G19&lt;DATE(YEAR(P$9),MONTH(P$9)+1,1),$H19&gt;=P$9),AND($F19&lt;&gt;"Complete",$E19="At risk"))</x:formula>
    </x:cfRule>
    <x:cfRule type="expression" dxfId="553" priority="464">
      <x:formula>AND(AND($B19&lt;&gt;"",Projects!$M19&lt;&gt;"Check inputs",$F19&lt;&gt;"Cancelled",$G19&lt;DATE(YEAR(P$9),MONTH(P$9)+1,1),$H19&gt;=P$9),AND($F19&lt;&gt;"Complete",$E19="Off track"))</x:formula>
    </x:cfRule>
  </x:conditionalFormatting>
  <x:conditionalFormatting sqref="Q19:Q19">
    <x:cfRule type="expression" dxfId="554" priority="465">
      <x:formula>AND(AND($B19&lt;&gt;"",Projects!$M19&lt;&gt;"Check inputs",$F19&lt;&gt;"Cancelled",$G19&lt;DATE(YEAR(Q$9),MONTH(Q$9)+1,1),$H19&gt;=Q$9),$F19="Complete")</x:formula>
    </x:cfRule>
    <x:cfRule type="expression" dxfId="555" priority="466">
      <x:formula>AND(AND($B19&lt;&gt;"",Projects!$M19&lt;&gt;"Check inputs",$F19&lt;&gt;"Cancelled",$G19&lt;DATE(YEAR(Q$9),MONTH(Q$9)+1,1),$H19&gt;=Q$9),AND($F19&lt;&gt;"Complete",$E19="On track"))</x:formula>
    </x:cfRule>
    <x:cfRule type="expression" dxfId="556" priority="467">
      <x:formula>AND(AND($B19&lt;&gt;"",Projects!$M19&lt;&gt;"Check inputs",$F19&lt;&gt;"Cancelled",$G19&lt;DATE(YEAR(Q$9),MONTH(Q$9)+1,1),$H19&gt;=Q$9),AND($F19&lt;&gt;"Complete",$E19="At risk"))</x:formula>
    </x:cfRule>
    <x:cfRule type="expression" dxfId="557" priority="468">
      <x:formula>AND(AND($B19&lt;&gt;"",Projects!$M19&lt;&gt;"Check inputs",$F19&lt;&gt;"Cancelled",$G19&lt;DATE(YEAR(Q$9),MONTH(Q$9)+1,1),$H19&gt;=Q$9),AND($F19&lt;&gt;"Complete",$E19="Off track"))</x:formula>
    </x:cfRule>
  </x:conditionalFormatting>
  <x:conditionalFormatting sqref="R19:R19">
    <x:cfRule type="expression" dxfId="558" priority="469">
      <x:formula>AND(AND($B19&lt;&gt;"",Projects!$M19&lt;&gt;"Check inputs",$F19&lt;&gt;"Cancelled",$G19&lt;DATE(YEAR(R$9),MONTH(R$9)+1,1),$H19&gt;=R$9),$F19="Complete")</x:formula>
    </x:cfRule>
    <x:cfRule type="expression" dxfId="559" priority="470">
      <x:formula>AND(AND($B19&lt;&gt;"",Projects!$M19&lt;&gt;"Check inputs",$F19&lt;&gt;"Cancelled",$G19&lt;DATE(YEAR(R$9),MONTH(R$9)+1,1),$H19&gt;=R$9),AND($F19&lt;&gt;"Complete",$E19="On track"))</x:formula>
    </x:cfRule>
    <x:cfRule type="expression" dxfId="560" priority="471">
      <x:formula>AND(AND($B19&lt;&gt;"",Projects!$M19&lt;&gt;"Check inputs",$F19&lt;&gt;"Cancelled",$G19&lt;DATE(YEAR(R$9),MONTH(R$9)+1,1),$H19&gt;=R$9),AND($F19&lt;&gt;"Complete",$E19="At risk"))</x:formula>
    </x:cfRule>
    <x:cfRule type="expression" dxfId="561" priority="472">
      <x:formula>AND(AND($B19&lt;&gt;"",Projects!$M19&lt;&gt;"Check inputs",$F19&lt;&gt;"Cancelled",$G19&lt;DATE(YEAR(R$9),MONTH(R$9)+1,1),$H19&gt;=R$9),AND($F19&lt;&gt;"Complete",$E19="Off track"))</x:formula>
    </x:cfRule>
  </x:conditionalFormatting>
  <x:conditionalFormatting sqref="S19:S19">
    <x:cfRule type="expression" dxfId="562" priority="473">
      <x:formula>AND(AND($B19&lt;&gt;"",Projects!$M19&lt;&gt;"Check inputs",$F19&lt;&gt;"Cancelled",$G19&lt;DATE(YEAR(S$9),MONTH(S$9)+1,1),$H19&gt;=S$9),$F19="Complete")</x:formula>
    </x:cfRule>
    <x:cfRule type="expression" dxfId="563" priority="474">
      <x:formula>AND(AND($B19&lt;&gt;"",Projects!$M19&lt;&gt;"Check inputs",$F19&lt;&gt;"Cancelled",$G19&lt;DATE(YEAR(S$9),MONTH(S$9)+1,1),$H19&gt;=S$9),AND($F19&lt;&gt;"Complete",$E19="On track"))</x:formula>
    </x:cfRule>
    <x:cfRule type="expression" dxfId="564" priority="475">
      <x:formula>AND(AND($B19&lt;&gt;"",Projects!$M19&lt;&gt;"Check inputs",$F19&lt;&gt;"Cancelled",$G19&lt;DATE(YEAR(S$9),MONTH(S$9)+1,1),$H19&gt;=S$9),AND($F19&lt;&gt;"Complete",$E19="At risk"))</x:formula>
    </x:cfRule>
    <x:cfRule type="expression" dxfId="565" priority="476">
      <x:formula>AND(AND($B19&lt;&gt;"",Projects!$M19&lt;&gt;"Check inputs",$F19&lt;&gt;"Cancelled",$G19&lt;DATE(YEAR(S$9),MONTH(S$9)+1,1),$H19&gt;=S$9),AND($F19&lt;&gt;"Complete",$E19="Off track"))</x:formula>
    </x:cfRule>
  </x:conditionalFormatting>
  <x:conditionalFormatting sqref="T19:T19">
    <x:cfRule type="expression" dxfId="566" priority="477">
      <x:formula>AND(AND($B19&lt;&gt;"",Projects!$M19&lt;&gt;"Check inputs",$F19&lt;&gt;"Cancelled",$G19&lt;DATE(YEAR(T$9),MONTH(T$9)+1,1),$H19&gt;=T$9),$F19="Complete")</x:formula>
    </x:cfRule>
    <x:cfRule type="expression" dxfId="567" priority="478">
      <x:formula>AND(AND($B19&lt;&gt;"",Projects!$M19&lt;&gt;"Check inputs",$F19&lt;&gt;"Cancelled",$G19&lt;DATE(YEAR(T$9),MONTH(T$9)+1,1),$H19&gt;=T$9),AND($F19&lt;&gt;"Complete",$E19="On track"))</x:formula>
    </x:cfRule>
    <x:cfRule type="expression" dxfId="568" priority="479">
      <x:formula>AND(AND($B19&lt;&gt;"",Projects!$M19&lt;&gt;"Check inputs",$F19&lt;&gt;"Cancelled",$G19&lt;DATE(YEAR(T$9),MONTH(T$9)+1,1),$H19&gt;=T$9),AND($F19&lt;&gt;"Complete",$E19="At risk"))</x:formula>
    </x:cfRule>
    <x:cfRule type="expression" dxfId="569" priority="480">
      <x:formula>AND(AND($B19&lt;&gt;"",Projects!$M19&lt;&gt;"Check inputs",$F19&lt;&gt;"Cancelled",$G19&lt;DATE(YEAR(T$9),MONTH(T$9)+1,1),$H19&gt;=T$9),AND($F19&lt;&gt;"Complete",$E19="Off track"))</x:formula>
    </x:cfRule>
  </x:conditionalFormatting>
  <x:conditionalFormatting sqref="I20:I20">
    <x:cfRule type="expression" dxfId="570" priority="481">
      <x:formula>AND(AND($B20&lt;&gt;"",Projects!$M20&lt;&gt;"Check inputs",$F20&lt;&gt;"Cancelled",$G20&lt;DATE(YEAR(I$9),MONTH(I$9)+1,1),$H20&gt;=I$9),$F20="Complete")</x:formula>
    </x:cfRule>
    <x:cfRule type="expression" dxfId="571" priority="482">
      <x:formula>AND(AND($B20&lt;&gt;"",Projects!$M20&lt;&gt;"Check inputs",$F20&lt;&gt;"Cancelled",$G20&lt;DATE(YEAR(I$9),MONTH(I$9)+1,1),$H20&gt;=I$9),AND($F20&lt;&gt;"Complete",$E20="On track"))</x:formula>
    </x:cfRule>
    <x:cfRule type="expression" dxfId="572" priority="483">
      <x:formula>AND(AND($B20&lt;&gt;"",Projects!$M20&lt;&gt;"Check inputs",$F20&lt;&gt;"Cancelled",$G20&lt;DATE(YEAR(I$9),MONTH(I$9)+1,1),$H20&gt;=I$9),AND($F20&lt;&gt;"Complete",$E20="At risk"))</x:formula>
    </x:cfRule>
    <x:cfRule type="expression" dxfId="573" priority="484">
      <x:formula>AND(AND($B20&lt;&gt;"",Projects!$M20&lt;&gt;"Check inputs",$F20&lt;&gt;"Cancelled",$G20&lt;DATE(YEAR(I$9),MONTH(I$9)+1,1),$H20&gt;=I$9),AND($F20&lt;&gt;"Complete",$E20="Off track"))</x:formula>
    </x:cfRule>
  </x:conditionalFormatting>
  <x:conditionalFormatting sqref="J20:J20">
    <x:cfRule type="expression" dxfId="574" priority="485">
      <x:formula>AND(AND($B20&lt;&gt;"",Projects!$M20&lt;&gt;"Check inputs",$F20&lt;&gt;"Cancelled",$G20&lt;DATE(YEAR(J$9),MONTH(J$9)+1,1),$H20&gt;=J$9),$F20="Complete")</x:formula>
    </x:cfRule>
    <x:cfRule type="expression" dxfId="575" priority="486">
      <x:formula>AND(AND($B20&lt;&gt;"",Projects!$M20&lt;&gt;"Check inputs",$F20&lt;&gt;"Cancelled",$G20&lt;DATE(YEAR(J$9),MONTH(J$9)+1,1),$H20&gt;=J$9),AND($F20&lt;&gt;"Complete",$E20="On track"))</x:formula>
    </x:cfRule>
    <x:cfRule type="expression" dxfId="576" priority="487">
      <x:formula>AND(AND($B20&lt;&gt;"",Projects!$M20&lt;&gt;"Check inputs",$F20&lt;&gt;"Cancelled",$G20&lt;DATE(YEAR(J$9),MONTH(J$9)+1,1),$H20&gt;=J$9),AND($F20&lt;&gt;"Complete",$E20="At risk"))</x:formula>
    </x:cfRule>
    <x:cfRule type="expression" dxfId="577" priority="488">
      <x:formula>AND(AND($B20&lt;&gt;"",Projects!$M20&lt;&gt;"Check inputs",$F20&lt;&gt;"Cancelled",$G20&lt;DATE(YEAR(J$9),MONTH(J$9)+1,1),$H20&gt;=J$9),AND($F20&lt;&gt;"Complete",$E20="Off track"))</x:formula>
    </x:cfRule>
  </x:conditionalFormatting>
  <x:conditionalFormatting sqref="K20:K20">
    <x:cfRule type="expression" dxfId="578" priority="489">
      <x:formula>AND(AND($B20&lt;&gt;"",Projects!$M20&lt;&gt;"Check inputs",$F20&lt;&gt;"Cancelled",$G20&lt;DATE(YEAR(K$9),MONTH(K$9)+1,1),$H20&gt;=K$9),$F20="Complete")</x:formula>
    </x:cfRule>
    <x:cfRule type="expression" dxfId="579" priority="490">
      <x:formula>AND(AND($B20&lt;&gt;"",Projects!$M20&lt;&gt;"Check inputs",$F20&lt;&gt;"Cancelled",$G20&lt;DATE(YEAR(K$9),MONTH(K$9)+1,1),$H20&gt;=K$9),AND($F20&lt;&gt;"Complete",$E20="On track"))</x:formula>
    </x:cfRule>
    <x:cfRule type="expression" dxfId="580" priority="491">
      <x:formula>AND(AND($B20&lt;&gt;"",Projects!$M20&lt;&gt;"Check inputs",$F20&lt;&gt;"Cancelled",$G20&lt;DATE(YEAR(K$9),MONTH(K$9)+1,1),$H20&gt;=K$9),AND($F20&lt;&gt;"Complete",$E20="At risk"))</x:formula>
    </x:cfRule>
    <x:cfRule type="expression" dxfId="581" priority="492">
      <x:formula>AND(AND($B20&lt;&gt;"",Projects!$M20&lt;&gt;"Check inputs",$F20&lt;&gt;"Cancelled",$G20&lt;DATE(YEAR(K$9),MONTH(K$9)+1,1),$H20&gt;=K$9),AND($F20&lt;&gt;"Complete",$E20="Off track"))</x:formula>
    </x:cfRule>
  </x:conditionalFormatting>
  <x:conditionalFormatting sqref="L20:L20">
    <x:cfRule type="expression" dxfId="582" priority="493">
      <x:formula>AND(AND($B20&lt;&gt;"",Projects!$M20&lt;&gt;"Check inputs",$F20&lt;&gt;"Cancelled",$G20&lt;DATE(YEAR(L$9),MONTH(L$9)+1,1),$H20&gt;=L$9),$F20="Complete")</x:formula>
    </x:cfRule>
    <x:cfRule type="expression" dxfId="583" priority="494">
      <x:formula>AND(AND($B20&lt;&gt;"",Projects!$M20&lt;&gt;"Check inputs",$F20&lt;&gt;"Cancelled",$G20&lt;DATE(YEAR(L$9),MONTH(L$9)+1,1),$H20&gt;=L$9),AND($F20&lt;&gt;"Complete",$E20="On track"))</x:formula>
    </x:cfRule>
    <x:cfRule type="expression" dxfId="584" priority="495">
      <x:formula>AND(AND($B20&lt;&gt;"",Projects!$M20&lt;&gt;"Check inputs",$F20&lt;&gt;"Cancelled",$G20&lt;DATE(YEAR(L$9),MONTH(L$9)+1,1),$H20&gt;=L$9),AND($F20&lt;&gt;"Complete",$E20="At risk"))</x:formula>
    </x:cfRule>
    <x:cfRule type="expression" dxfId="585" priority="496">
      <x:formula>AND(AND($B20&lt;&gt;"",Projects!$M20&lt;&gt;"Check inputs",$F20&lt;&gt;"Cancelled",$G20&lt;DATE(YEAR(L$9),MONTH(L$9)+1,1),$H20&gt;=L$9),AND($F20&lt;&gt;"Complete",$E20="Off track"))</x:formula>
    </x:cfRule>
  </x:conditionalFormatting>
  <x:conditionalFormatting sqref="M20:M20">
    <x:cfRule type="expression" dxfId="586" priority="497">
      <x:formula>AND(AND($B20&lt;&gt;"",Projects!$M20&lt;&gt;"Check inputs",$F20&lt;&gt;"Cancelled",$G20&lt;DATE(YEAR(M$9),MONTH(M$9)+1,1),$H20&gt;=M$9),$F20="Complete")</x:formula>
    </x:cfRule>
    <x:cfRule type="expression" dxfId="587" priority="498">
      <x:formula>AND(AND($B20&lt;&gt;"",Projects!$M20&lt;&gt;"Check inputs",$F20&lt;&gt;"Cancelled",$G20&lt;DATE(YEAR(M$9),MONTH(M$9)+1,1),$H20&gt;=M$9),AND($F20&lt;&gt;"Complete",$E20="On track"))</x:formula>
    </x:cfRule>
    <x:cfRule type="expression" dxfId="588" priority="499">
      <x:formula>AND(AND($B20&lt;&gt;"",Projects!$M20&lt;&gt;"Check inputs",$F20&lt;&gt;"Cancelled",$G20&lt;DATE(YEAR(M$9),MONTH(M$9)+1,1),$H20&gt;=M$9),AND($F20&lt;&gt;"Complete",$E20="At risk"))</x:formula>
    </x:cfRule>
    <x:cfRule type="expression" dxfId="589" priority="500">
      <x:formula>AND(AND($B20&lt;&gt;"",Projects!$M20&lt;&gt;"Check inputs",$F20&lt;&gt;"Cancelled",$G20&lt;DATE(YEAR(M$9),MONTH(M$9)+1,1),$H20&gt;=M$9),AND($F20&lt;&gt;"Complete",$E20="Off track"))</x:formula>
    </x:cfRule>
  </x:conditionalFormatting>
  <x:conditionalFormatting sqref="N20:N20">
    <x:cfRule type="expression" dxfId="590" priority="501">
      <x:formula>AND(AND($B20&lt;&gt;"",Projects!$M20&lt;&gt;"Check inputs",$F20&lt;&gt;"Cancelled",$G20&lt;DATE(YEAR(N$9),MONTH(N$9)+1,1),$H20&gt;=N$9),$F20="Complete")</x:formula>
    </x:cfRule>
    <x:cfRule type="expression" dxfId="591" priority="502">
      <x:formula>AND(AND($B20&lt;&gt;"",Projects!$M20&lt;&gt;"Check inputs",$F20&lt;&gt;"Cancelled",$G20&lt;DATE(YEAR(N$9),MONTH(N$9)+1,1),$H20&gt;=N$9),AND($F20&lt;&gt;"Complete",$E20="On track"))</x:formula>
    </x:cfRule>
    <x:cfRule type="expression" dxfId="592" priority="503">
      <x:formula>AND(AND($B20&lt;&gt;"",Projects!$M20&lt;&gt;"Check inputs",$F20&lt;&gt;"Cancelled",$G20&lt;DATE(YEAR(N$9),MONTH(N$9)+1,1),$H20&gt;=N$9),AND($F20&lt;&gt;"Complete",$E20="At risk"))</x:formula>
    </x:cfRule>
    <x:cfRule type="expression" dxfId="593" priority="504">
      <x:formula>AND(AND($B20&lt;&gt;"",Projects!$M20&lt;&gt;"Check inputs",$F20&lt;&gt;"Cancelled",$G20&lt;DATE(YEAR(N$9),MONTH(N$9)+1,1),$H20&gt;=N$9),AND($F20&lt;&gt;"Complete",$E20="Off track"))</x:formula>
    </x:cfRule>
  </x:conditionalFormatting>
  <x:conditionalFormatting sqref="O20:O20">
    <x:cfRule type="expression" dxfId="594" priority="505">
      <x:formula>AND(AND($B20&lt;&gt;"",Projects!$M20&lt;&gt;"Check inputs",$F20&lt;&gt;"Cancelled",$G20&lt;DATE(YEAR(O$9),MONTH(O$9)+1,1),$H20&gt;=O$9),$F20="Complete")</x:formula>
    </x:cfRule>
    <x:cfRule type="expression" dxfId="595" priority="506">
      <x:formula>AND(AND($B20&lt;&gt;"",Projects!$M20&lt;&gt;"Check inputs",$F20&lt;&gt;"Cancelled",$G20&lt;DATE(YEAR(O$9),MONTH(O$9)+1,1),$H20&gt;=O$9),AND($F20&lt;&gt;"Complete",$E20="On track"))</x:formula>
    </x:cfRule>
    <x:cfRule type="expression" dxfId="596" priority="507">
      <x:formula>AND(AND($B20&lt;&gt;"",Projects!$M20&lt;&gt;"Check inputs",$F20&lt;&gt;"Cancelled",$G20&lt;DATE(YEAR(O$9),MONTH(O$9)+1,1),$H20&gt;=O$9),AND($F20&lt;&gt;"Complete",$E20="At risk"))</x:formula>
    </x:cfRule>
    <x:cfRule type="expression" dxfId="597" priority="508">
      <x:formula>AND(AND($B20&lt;&gt;"",Projects!$M20&lt;&gt;"Check inputs",$F20&lt;&gt;"Cancelled",$G20&lt;DATE(YEAR(O$9),MONTH(O$9)+1,1),$H20&gt;=O$9),AND($F20&lt;&gt;"Complete",$E20="Off track"))</x:formula>
    </x:cfRule>
  </x:conditionalFormatting>
  <x:conditionalFormatting sqref="P20:P20">
    <x:cfRule type="expression" dxfId="598" priority="509">
      <x:formula>AND(AND($B20&lt;&gt;"",Projects!$M20&lt;&gt;"Check inputs",$F20&lt;&gt;"Cancelled",$G20&lt;DATE(YEAR(P$9),MONTH(P$9)+1,1),$H20&gt;=P$9),$F20="Complete")</x:formula>
    </x:cfRule>
    <x:cfRule type="expression" dxfId="599" priority="510">
      <x:formula>AND(AND($B20&lt;&gt;"",Projects!$M20&lt;&gt;"Check inputs",$F20&lt;&gt;"Cancelled",$G20&lt;DATE(YEAR(P$9),MONTH(P$9)+1,1),$H20&gt;=P$9),AND($F20&lt;&gt;"Complete",$E20="On track"))</x:formula>
    </x:cfRule>
    <x:cfRule type="expression" dxfId="600" priority="511">
      <x:formula>AND(AND($B20&lt;&gt;"",Projects!$M20&lt;&gt;"Check inputs",$F20&lt;&gt;"Cancelled",$G20&lt;DATE(YEAR(P$9),MONTH(P$9)+1,1),$H20&gt;=P$9),AND($F20&lt;&gt;"Complete",$E20="At risk"))</x:formula>
    </x:cfRule>
    <x:cfRule type="expression" dxfId="601" priority="512">
      <x:formula>AND(AND($B20&lt;&gt;"",Projects!$M20&lt;&gt;"Check inputs",$F20&lt;&gt;"Cancelled",$G20&lt;DATE(YEAR(P$9),MONTH(P$9)+1,1),$H20&gt;=P$9),AND($F20&lt;&gt;"Complete",$E20="Off track"))</x:formula>
    </x:cfRule>
  </x:conditionalFormatting>
  <x:conditionalFormatting sqref="Q20:Q20">
    <x:cfRule type="expression" dxfId="602" priority="513">
      <x:formula>AND(AND($B20&lt;&gt;"",Projects!$M20&lt;&gt;"Check inputs",$F20&lt;&gt;"Cancelled",$G20&lt;DATE(YEAR(Q$9),MONTH(Q$9)+1,1),$H20&gt;=Q$9),$F20="Complete")</x:formula>
    </x:cfRule>
    <x:cfRule type="expression" dxfId="603" priority="514">
      <x:formula>AND(AND($B20&lt;&gt;"",Projects!$M20&lt;&gt;"Check inputs",$F20&lt;&gt;"Cancelled",$G20&lt;DATE(YEAR(Q$9),MONTH(Q$9)+1,1),$H20&gt;=Q$9),AND($F20&lt;&gt;"Complete",$E20="On track"))</x:formula>
    </x:cfRule>
    <x:cfRule type="expression" dxfId="604" priority="515">
      <x:formula>AND(AND($B20&lt;&gt;"",Projects!$M20&lt;&gt;"Check inputs",$F20&lt;&gt;"Cancelled",$G20&lt;DATE(YEAR(Q$9),MONTH(Q$9)+1,1),$H20&gt;=Q$9),AND($F20&lt;&gt;"Complete",$E20="At risk"))</x:formula>
    </x:cfRule>
    <x:cfRule type="expression" dxfId="605" priority="516">
      <x:formula>AND(AND($B20&lt;&gt;"",Projects!$M20&lt;&gt;"Check inputs",$F20&lt;&gt;"Cancelled",$G20&lt;DATE(YEAR(Q$9),MONTH(Q$9)+1,1),$H20&gt;=Q$9),AND($F20&lt;&gt;"Complete",$E20="Off track"))</x:formula>
    </x:cfRule>
  </x:conditionalFormatting>
  <x:conditionalFormatting sqref="R20:R20">
    <x:cfRule type="expression" dxfId="606" priority="517">
      <x:formula>AND(AND($B20&lt;&gt;"",Projects!$M20&lt;&gt;"Check inputs",$F20&lt;&gt;"Cancelled",$G20&lt;DATE(YEAR(R$9),MONTH(R$9)+1,1),$H20&gt;=R$9),$F20="Complete")</x:formula>
    </x:cfRule>
    <x:cfRule type="expression" dxfId="607" priority="518">
      <x:formula>AND(AND($B20&lt;&gt;"",Projects!$M20&lt;&gt;"Check inputs",$F20&lt;&gt;"Cancelled",$G20&lt;DATE(YEAR(R$9),MONTH(R$9)+1,1),$H20&gt;=R$9),AND($F20&lt;&gt;"Complete",$E20="On track"))</x:formula>
    </x:cfRule>
    <x:cfRule type="expression" dxfId="608" priority="519">
      <x:formula>AND(AND($B20&lt;&gt;"",Projects!$M20&lt;&gt;"Check inputs",$F20&lt;&gt;"Cancelled",$G20&lt;DATE(YEAR(R$9),MONTH(R$9)+1,1),$H20&gt;=R$9),AND($F20&lt;&gt;"Complete",$E20="At risk"))</x:formula>
    </x:cfRule>
    <x:cfRule type="expression" dxfId="609" priority="520">
      <x:formula>AND(AND($B20&lt;&gt;"",Projects!$M20&lt;&gt;"Check inputs",$F20&lt;&gt;"Cancelled",$G20&lt;DATE(YEAR(R$9),MONTH(R$9)+1,1),$H20&gt;=R$9),AND($F20&lt;&gt;"Complete",$E20="Off track"))</x:formula>
    </x:cfRule>
  </x:conditionalFormatting>
  <x:conditionalFormatting sqref="S20:S20">
    <x:cfRule type="expression" dxfId="610" priority="521">
      <x:formula>AND(AND($B20&lt;&gt;"",Projects!$M20&lt;&gt;"Check inputs",$F20&lt;&gt;"Cancelled",$G20&lt;DATE(YEAR(S$9),MONTH(S$9)+1,1),$H20&gt;=S$9),$F20="Complete")</x:formula>
    </x:cfRule>
    <x:cfRule type="expression" dxfId="611" priority="522">
      <x:formula>AND(AND($B20&lt;&gt;"",Projects!$M20&lt;&gt;"Check inputs",$F20&lt;&gt;"Cancelled",$G20&lt;DATE(YEAR(S$9),MONTH(S$9)+1,1),$H20&gt;=S$9),AND($F20&lt;&gt;"Complete",$E20="On track"))</x:formula>
    </x:cfRule>
    <x:cfRule type="expression" dxfId="612" priority="523">
      <x:formula>AND(AND($B20&lt;&gt;"",Projects!$M20&lt;&gt;"Check inputs",$F20&lt;&gt;"Cancelled",$G20&lt;DATE(YEAR(S$9),MONTH(S$9)+1,1),$H20&gt;=S$9),AND($F20&lt;&gt;"Complete",$E20="At risk"))</x:formula>
    </x:cfRule>
    <x:cfRule type="expression" dxfId="613" priority="524">
      <x:formula>AND(AND($B20&lt;&gt;"",Projects!$M20&lt;&gt;"Check inputs",$F20&lt;&gt;"Cancelled",$G20&lt;DATE(YEAR(S$9),MONTH(S$9)+1,1),$H20&gt;=S$9),AND($F20&lt;&gt;"Complete",$E20="Off track"))</x:formula>
    </x:cfRule>
  </x:conditionalFormatting>
  <x:conditionalFormatting sqref="T20:T20">
    <x:cfRule type="expression" dxfId="614" priority="525">
      <x:formula>AND(AND($B20&lt;&gt;"",Projects!$M20&lt;&gt;"Check inputs",$F20&lt;&gt;"Cancelled",$G20&lt;DATE(YEAR(T$9),MONTH(T$9)+1,1),$H20&gt;=T$9),$F20="Complete")</x:formula>
    </x:cfRule>
    <x:cfRule type="expression" dxfId="615" priority="526">
      <x:formula>AND(AND($B20&lt;&gt;"",Projects!$M20&lt;&gt;"Check inputs",$F20&lt;&gt;"Cancelled",$G20&lt;DATE(YEAR(T$9),MONTH(T$9)+1,1),$H20&gt;=T$9),AND($F20&lt;&gt;"Complete",$E20="On track"))</x:formula>
    </x:cfRule>
    <x:cfRule type="expression" dxfId="616" priority="527">
      <x:formula>AND(AND($B20&lt;&gt;"",Projects!$M20&lt;&gt;"Check inputs",$F20&lt;&gt;"Cancelled",$G20&lt;DATE(YEAR(T$9),MONTH(T$9)+1,1),$H20&gt;=T$9),AND($F20&lt;&gt;"Complete",$E20="At risk"))</x:formula>
    </x:cfRule>
    <x:cfRule type="expression" dxfId="617" priority="528">
      <x:formula>AND(AND($B20&lt;&gt;"",Projects!$M20&lt;&gt;"Check inputs",$F20&lt;&gt;"Cancelled",$G20&lt;DATE(YEAR(T$9),MONTH(T$9)+1,1),$H20&gt;=T$9),AND($F20&lt;&gt;"Complete",$E20="Off track"))</x:formula>
    </x:cfRule>
  </x:conditionalFormatting>
  <x:conditionalFormatting sqref="I21:I21">
    <x:cfRule type="expression" dxfId="618" priority="529">
      <x:formula>AND(AND($B21&lt;&gt;"",Projects!$M21&lt;&gt;"Check inputs",$F21&lt;&gt;"Cancelled",$G21&lt;DATE(YEAR(I$9),MONTH(I$9)+1,1),$H21&gt;=I$9),$F21="Complete")</x:formula>
    </x:cfRule>
    <x:cfRule type="expression" dxfId="619" priority="530">
      <x:formula>AND(AND($B21&lt;&gt;"",Projects!$M21&lt;&gt;"Check inputs",$F21&lt;&gt;"Cancelled",$G21&lt;DATE(YEAR(I$9),MONTH(I$9)+1,1),$H21&gt;=I$9),AND($F21&lt;&gt;"Complete",$E21="On track"))</x:formula>
    </x:cfRule>
    <x:cfRule type="expression" dxfId="620" priority="531">
      <x:formula>AND(AND($B21&lt;&gt;"",Projects!$M21&lt;&gt;"Check inputs",$F21&lt;&gt;"Cancelled",$G21&lt;DATE(YEAR(I$9),MONTH(I$9)+1,1),$H21&gt;=I$9),AND($F21&lt;&gt;"Complete",$E21="At risk"))</x:formula>
    </x:cfRule>
    <x:cfRule type="expression" dxfId="621" priority="532">
      <x:formula>AND(AND($B21&lt;&gt;"",Projects!$M21&lt;&gt;"Check inputs",$F21&lt;&gt;"Cancelled",$G21&lt;DATE(YEAR(I$9),MONTH(I$9)+1,1),$H21&gt;=I$9),AND($F21&lt;&gt;"Complete",$E21="Off track"))</x:formula>
    </x:cfRule>
  </x:conditionalFormatting>
  <x:conditionalFormatting sqref="J21:J21">
    <x:cfRule type="expression" dxfId="622" priority="533">
      <x:formula>AND(AND($B21&lt;&gt;"",Projects!$M21&lt;&gt;"Check inputs",$F21&lt;&gt;"Cancelled",$G21&lt;DATE(YEAR(J$9),MONTH(J$9)+1,1),$H21&gt;=J$9),$F21="Complete")</x:formula>
    </x:cfRule>
    <x:cfRule type="expression" dxfId="623" priority="534">
      <x:formula>AND(AND($B21&lt;&gt;"",Projects!$M21&lt;&gt;"Check inputs",$F21&lt;&gt;"Cancelled",$G21&lt;DATE(YEAR(J$9),MONTH(J$9)+1,1),$H21&gt;=J$9),AND($F21&lt;&gt;"Complete",$E21="On track"))</x:formula>
    </x:cfRule>
    <x:cfRule type="expression" dxfId="624" priority="535">
      <x:formula>AND(AND($B21&lt;&gt;"",Projects!$M21&lt;&gt;"Check inputs",$F21&lt;&gt;"Cancelled",$G21&lt;DATE(YEAR(J$9),MONTH(J$9)+1,1),$H21&gt;=J$9),AND($F21&lt;&gt;"Complete",$E21="At risk"))</x:formula>
    </x:cfRule>
    <x:cfRule type="expression" dxfId="625" priority="536">
      <x:formula>AND(AND($B21&lt;&gt;"",Projects!$M21&lt;&gt;"Check inputs",$F21&lt;&gt;"Cancelled",$G21&lt;DATE(YEAR(J$9),MONTH(J$9)+1,1),$H21&gt;=J$9),AND($F21&lt;&gt;"Complete",$E21="Off track"))</x:formula>
    </x:cfRule>
  </x:conditionalFormatting>
  <x:conditionalFormatting sqref="K21:K21">
    <x:cfRule type="expression" dxfId="626" priority="537">
      <x:formula>AND(AND($B21&lt;&gt;"",Projects!$M21&lt;&gt;"Check inputs",$F21&lt;&gt;"Cancelled",$G21&lt;DATE(YEAR(K$9),MONTH(K$9)+1,1),$H21&gt;=K$9),$F21="Complete")</x:formula>
    </x:cfRule>
    <x:cfRule type="expression" dxfId="627" priority="538">
      <x:formula>AND(AND($B21&lt;&gt;"",Projects!$M21&lt;&gt;"Check inputs",$F21&lt;&gt;"Cancelled",$G21&lt;DATE(YEAR(K$9),MONTH(K$9)+1,1),$H21&gt;=K$9),AND($F21&lt;&gt;"Complete",$E21="On track"))</x:formula>
    </x:cfRule>
    <x:cfRule type="expression" dxfId="628" priority="539">
      <x:formula>AND(AND($B21&lt;&gt;"",Projects!$M21&lt;&gt;"Check inputs",$F21&lt;&gt;"Cancelled",$G21&lt;DATE(YEAR(K$9),MONTH(K$9)+1,1),$H21&gt;=K$9),AND($F21&lt;&gt;"Complete",$E21="At risk"))</x:formula>
    </x:cfRule>
    <x:cfRule type="expression" dxfId="629" priority="540">
      <x:formula>AND(AND($B21&lt;&gt;"",Projects!$M21&lt;&gt;"Check inputs",$F21&lt;&gt;"Cancelled",$G21&lt;DATE(YEAR(K$9),MONTH(K$9)+1,1),$H21&gt;=K$9),AND($F21&lt;&gt;"Complete",$E21="Off track"))</x:formula>
    </x:cfRule>
  </x:conditionalFormatting>
  <x:conditionalFormatting sqref="L21:L21">
    <x:cfRule type="expression" dxfId="630" priority="541">
      <x:formula>AND(AND($B21&lt;&gt;"",Projects!$M21&lt;&gt;"Check inputs",$F21&lt;&gt;"Cancelled",$G21&lt;DATE(YEAR(L$9),MONTH(L$9)+1,1),$H21&gt;=L$9),$F21="Complete")</x:formula>
    </x:cfRule>
    <x:cfRule type="expression" dxfId="631" priority="542">
      <x:formula>AND(AND($B21&lt;&gt;"",Projects!$M21&lt;&gt;"Check inputs",$F21&lt;&gt;"Cancelled",$G21&lt;DATE(YEAR(L$9),MONTH(L$9)+1,1),$H21&gt;=L$9),AND($F21&lt;&gt;"Complete",$E21="On track"))</x:formula>
    </x:cfRule>
    <x:cfRule type="expression" dxfId="632" priority="543">
      <x:formula>AND(AND($B21&lt;&gt;"",Projects!$M21&lt;&gt;"Check inputs",$F21&lt;&gt;"Cancelled",$G21&lt;DATE(YEAR(L$9),MONTH(L$9)+1,1),$H21&gt;=L$9),AND($F21&lt;&gt;"Complete",$E21="At risk"))</x:formula>
    </x:cfRule>
    <x:cfRule type="expression" dxfId="633" priority="544">
      <x:formula>AND(AND($B21&lt;&gt;"",Projects!$M21&lt;&gt;"Check inputs",$F21&lt;&gt;"Cancelled",$G21&lt;DATE(YEAR(L$9),MONTH(L$9)+1,1),$H21&gt;=L$9),AND($F21&lt;&gt;"Complete",$E21="Off track"))</x:formula>
    </x:cfRule>
  </x:conditionalFormatting>
  <x:conditionalFormatting sqref="M21:M21">
    <x:cfRule type="expression" dxfId="634" priority="545">
      <x:formula>AND(AND($B21&lt;&gt;"",Projects!$M21&lt;&gt;"Check inputs",$F21&lt;&gt;"Cancelled",$G21&lt;DATE(YEAR(M$9),MONTH(M$9)+1,1),$H21&gt;=M$9),$F21="Complete")</x:formula>
    </x:cfRule>
    <x:cfRule type="expression" dxfId="635" priority="546">
      <x:formula>AND(AND($B21&lt;&gt;"",Projects!$M21&lt;&gt;"Check inputs",$F21&lt;&gt;"Cancelled",$G21&lt;DATE(YEAR(M$9),MONTH(M$9)+1,1),$H21&gt;=M$9),AND($F21&lt;&gt;"Complete",$E21="On track"))</x:formula>
    </x:cfRule>
    <x:cfRule type="expression" dxfId="636" priority="547">
      <x:formula>AND(AND($B21&lt;&gt;"",Projects!$M21&lt;&gt;"Check inputs",$F21&lt;&gt;"Cancelled",$G21&lt;DATE(YEAR(M$9),MONTH(M$9)+1,1),$H21&gt;=M$9),AND($F21&lt;&gt;"Complete",$E21="At risk"))</x:formula>
    </x:cfRule>
    <x:cfRule type="expression" dxfId="637" priority="548">
      <x:formula>AND(AND($B21&lt;&gt;"",Projects!$M21&lt;&gt;"Check inputs",$F21&lt;&gt;"Cancelled",$G21&lt;DATE(YEAR(M$9),MONTH(M$9)+1,1),$H21&gt;=M$9),AND($F21&lt;&gt;"Complete",$E21="Off track"))</x:formula>
    </x:cfRule>
  </x:conditionalFormatting>
  <x:conditionalFormatting sqref="N21:N21">
    <x:cfRule type="expression" dxfId="638" priority="549">
      <x:formula>AND(AND($B21&lt;&gt;"",Projects!$M21&lt;&gt;"Check inputs",$F21&lt;&gt;"Cancelled",$G21&lt;DATE(YEAR(N$9),MONTH(N$9)+1,1),$H21&gt;=N$9),$F21="Complete")</x:formula>
    </x:cfRule>
    <x:cfRule type="expression" dxfId="639" priority="550">
      <x:formula>AND(AND($B21&lt;&gt;"",Projects!$M21&lt;&gt;"Check inputs",$F21&lt;&gt;"Cancelled",$G21&lt;DATE(YEAR(N$9),MONTH(N$9)+1,1),$H21&gt;=N$9),AND($F21&lt;&gt;"Complete",$E21="On track"))</x:formula>
    </x:cfRule>
    <x:cfRule type="expression" dxfId="640" priority="551">
      <x:formula>AND(AND($B21&lt;&gt;"",Projects!$M21&lt;&gt;"Check inputs",$F21&lt;&gt;"Cancelled",$G21&lt;DATE(YEAR(N$9),MONTH(N$9)+1,1),$H21&gt;=N$9),AND($F21&lt;&gt;"Complete",$E21="At risk"))</x:formula>
    </x:cfRule>
    <x:cfRule type="expression" dxfId="641" priority="552">
      <x:formula>AND(AND($B21&lt;&gt;"",Projects!$M21&lt;&gt;"Check inputs",$F21&lt;&gt;"Cancelled",$G21&lt;DATE(YEAR(N$9),MONTH(N$9)+1,1),$H21&gt;=N$9),AND($F21&lt;&gt;"Complete",$E21="Off track"))</x:formula>
    </x:cfRule>
  </x:conditionalFormatting>
  <x:conditionalFormatting sqref="O21:O21">
    <x:cfRule type="expression" dxfId="642" priority="553">
      <x:formula>AND(AND($B21&lt;&gt;"",Projects!$M21&lt;&gt;"Check inputs",$F21&lt;&gt;"Cancelled",$G21&lt;DATE(YEAR(O$9),MONTH(O$9)+1,1),$H21&gt;=O$9),$F21="Complete")</x:formula>
    </x:cfRule>
    <x:cfRule type="expression" dxfId="643" priority="554">
      <x:formula>AND(AND($B21&lt;&gt;"",Projects!$M21&lt;&gt;"Check inputs",$F21&lt;&gt;"Cancelled",$G21&lt;DATE(YEAR(O$9),MONTH(O$9)+1,1),$H21&gt;=O$9),AND($F21&lt;&gt;"Complete",$E21="On track"))</x:formula>
    </x:cfRule>
    <x:cfRule type="expression" dxfId="644" priority="555">
      <x:formula>AND(AND($B21&lt;&gt;"",Projects!$M21&lt;&gt;"Check inputs",$F21&lt;&gt;"Cancelled",$G21&lt;DATE(YEAR(O$9),MONTH(O$9)+1,1),$H21&gt;=O$9),AND($F21&lt;&gt;"Complete",$E21="At risk"))</x:formula>
    </x:cfRule>
    <x:cfRule type="expression" dxfId="645" priority="556">
      <x:formula>AND(AND($B21&lt;&gt;"",Projects!$M21&lt;&gt;"Check inputs",$F21&lt;&gt;"Cancelled",$G21&lt;DATE(YEAR(O$9),MONTH(O$9)+1,1),$H21&gt;=O$9),AND($F21&lt;&gt;"Complete",$E21="Off track"))</x:formula>
    </x:cfRule>
  </x:conditionalFormatting>
  <x:conditionalFormatting sqref="P21:P21">
    <x:cfRule type="expression" dxfId="646" priority="557">
      <x:formula>AND(AND($B21&lt;&gt;"",Projects!$M21&lt;&gt;"Check inputs",$F21&lt;&gt;"Cancelled",$G21&lt;DATE(YEAR(P$9),MONTH(P$9)+1,1),$H21&gt;=P$9),$F21="Complete")</x:formula>
    </x:cfRule>
    <x:cfRule type="expression" dxfId="647" priority="558">
      <x:formula>AND(AND($B21&lt;&gt;"",Projects!$M21&lt;&gt;"Check inputs",$F21&lt;&gt;"Cancelled",$G21&lt;DATE(YEAR(P$9),MONTH(P$9)+1,1),$H21&gt;=P$9),AND($F21&lt;&gt;"Complete",$E21="On track"))</x:formula>
    </x:cfRule>
    <x:cfRule type="expression" dxfId="648" priority="559">
      <x:formula>AND(AND($B21&lt;&gt;"",Projects!$M21&lt;&gt;"Check inputs",$F21&lt;&gt;"Cancelled",$G21&lt;DATE(YEAR(P$9),MONTH(P$9)+1,1),$H21&gt;=P$9),AND($F21&lt;&gt;"Complete",$E21="At risk"))</x:formula>
    </x:cfRule>
    <x:cfRule type="expression" dxfId="649" priority="560">
      <x:formula>AND(AND($B21&lt;&gt;"",Projects!$M21&lt;&gt;"Check inputs",$F21&lt;&gt;"Cancelled",$G21&lt;DATE(YEAR(P$9),MONTH(P$9)+1,1),$H21&gt;=P$9),AND($F21&lt;&gt;"Complete",$E21="Off track"))</x:formula>
    </x:cfRule>
  </x:conditionalFormatting>
  <x:conditionalFormatting sqref="Q21:Q21">
    <x:cfRule type="expression" dxfId="650" priority="561">
      <x:formula>AND(AND($B21&lt;&gt;"",Projects!$M21&lt;&gt;"Check inputs",$F21&lt;&gt;"Cancelled",$G21&lt;DATE(YEAR(Q$9),MONTH(Q$9)+1,1),$H21&gt;=Q$9),$F21="Complete")</x:formula>
    </x:cfRule>
    <x:cfRule type="expression" dxfId="651" priority="562">
      <x:formula>AND(AND($B21&lt;&gt;"",Projects!$M21&lt;&gt;"Check inputs",$F21&lt;&gt;"Cancelled",$G21&lt;DATE(YEAR(Q$9),MONTH(Q$9)+1,1),$H21&gt;=Q$9),AND($F21&lt;&gt;"Complete",$E21="On track"))</x:formula>
    </x:cfRule>
    <x:cfRule type="expression" dxfId="652" priority="563">
      <x:formula>AND(AND($B21&lt;&gt;"",Projects!$M21&lt;&gt;"Check inputs",$F21&lt;&gt;"Cancelled",$G21&lt;DATE(YEAR(Q$9),MONTH(Q$9)+1,1),$H21&gt;=Q$9),AND($F21&lt;&gt;"Complete",$E21="At risk"))</x:formula>
    </x:cfRule>
    <x:cfRule type="expression" dxfId="653" priority="564">
      <x:formula>AND(AND($B21&lt;&gt;"",Projects!$M21&lt;&gt;"Check inputs",$F21&lt;&gt;"Cancelled",$G21&lt;DATE(YEAR(Q$9),MONTH(Q$9)+1,1),$H21&gt;=Q$9),AND($F21&lt;&gt;"Complete",$E21="Off track"))</x:formula>
    </x:cfRule>
  </x:conditionalFormatting>
  <x:conditionalFormatting sqref="R21:R21">
    <x:cfRule type="expression" dxfId="654" priority="565">
      <x:formula>AND(AND($B21&lt;&gt;"",Projects!$M21&lt;&gt;"Check inputs",$F21&lt;&gt;"Cancelled",$G21&lt;DATE(YEAR(R$9),MONTH(R$9)+1,1),$H21&gt;=R$9),$F21="Complete")</x:formula>
    </x:cfRule>
    <x:cfRule type="expression" dxfId="655" priority="566">
      <x:formula>AND(AND($B21&lt;&gt;"",Projects!$M21&lt;&gt;"Check inputs",$F21&lt;&gt;"Cancelled",$G21&lt;DATE(YEAR(R$9),MONTH(R$9)+1,1),$H21&gt;=R$9),AND($F21&lt;&gt;"Complete",$E21="On track"))</x:formula>
    </x:cfRule>
    <x:cfRule type="expression" dxfId="656" priority="567">
      <x:formula>AND(AND($B21&lt;&gt;"",Projects!$M21&lt;&gt;"Check inputs",$F21&lt;&gt;"Cancelled",$G21&lt;DATE(YEAR(R$9),MONTH(R$9)+1,1),$H21&gt;=R$9),AND($F21&lt;&gt;"Complete",$E21="At risk"))</x:formula>
    </x:cfRule>
    <x:cfRule type="expression" dxfId="657" priority="568">
      <x:formula>AND(AND($B21&lt;&gt;"",Projects!$M21&lt;&gt;"Check inputs",$F21&lt;&gt;"Cancelled",$G21&lt;DATE(YEAR(R$9),MONTH(R$9)+1,1),$H21&gt;=R$9),AND($F21&lt;&gt;"Complete",$E21="Off track"))</x:formula>
    </x:cfRule>
  </x:conditionalFormatting>
  <x:conditionalFormatting sqref="S21:S21">
    <x:cfRule type="expression" dxfId="658" priority="569">
      <x:formula>AND(AND($B21&lt;&gt;"",Projects!$M21&lt;&gt;"Check inputs",$F21&lt;&gt;"Cancelled",$G21&lt;DATE(YEAR(S$9),MONTH(S$9)+1,1),$H21&gt;=S$9),$F21="Complete")</x:formula>
    </x:cfRule>
    <x:cfRule type="expression" dxfId="659" priority="570">
      <x:formula>AND(AND($B21&lt;&gt;"",Projects!$M21&lt;&gt;"Check inputs",$F21&lt;&gt;"Cancelled",$G21&lt;DATE(YEAR(S$9),MONTH(S$9)+1,1),$H21&gt;=S$9),AND($F21&lt;&gt;"Complete",$E21="On track"))</x:formula>
    </x:cfRule>
    <x:cfRule type="expression" dxfId="660" priority="571">
      <x:formula>AND(AND($B21&lt;&gt;"",Projects!$M21&lt;&gt;"Check inputs",$F21&lt;&gt;"Cancelled",$G21&lt;DATE(YEAR(S$9),MONTH(S$9)+1,1),$H21&gt;=S$9),AND($F21&lt;&gt;"Complete",$E21="At risk"))</x:formula>
    </x:cfRule>
    <x:cfRule type="expression" dxfId="661" priority="572">
      <x:formula>AND(AND($B21&lt;&gt;"",Projects!$M21&lt;&gt;"Check inputs",$F21&lt;&gt;"Cancelled",$G21&lt;DATE(YEAR(S$9),MONTH(S$9)+1,1),$H21&gt;=S$9),AND($F21&lt;&gt;"Complete",$E21="Off track"))</x:formula>
    </x:cfRule>
  </x:conditionalFormatting>
  <x:conditionalFormatting sqref="T21:T21">
    <x:cfRule type="expression" dxfId="662" priority="573">
      <x:formula>AND(AND($B21&lt;&gt;"",Projects!$M21&lt;&gt;"Check inputs",$F21&lt;&gt;"Cancelled",$G21&lt;DATE(YEAR(T$9),MONTH(T$9)+1,1),$H21&gt;=T$9),$F21="Complete")</x:formula>
    </x:cfRule>
    <x:cfRule type="expression" dxfId="663" priority="574">
      <x:formula>AND(AND($B21&lt;&gt;"",Projects!$M21&lt;&gt;"Check inputs",$F21&lt;&gt;"Cancelled",$G21&lt;DATE(YEAR(T$9),MONTH(T$9)+1,1),$H21&gt;=T$9),AND($F21&lt;&gt;"Complete",$E21="On track"))</x:formula>
    </x:cfRule>
    <x:cfRule type="expression" dxfId="664" priority="575">
      <x:formula>AND(AND($B21&lt;&gt;"",Projects!$M21&lt;&gt;"Check inputs",$F21&lt;&gt;"Cancelled",$G21&lt;DATE(YEAR(T$9),MONTH(T$9)+1,1),$H21&gt;=T$9),AND($F21&lt;&gt;"Complete",$E21="At risk"))</x:formula>
    </x:cfRule>
    <x:cfRule type="expression" dxfId="665" priority="576">
      <x:formula>AND(AND($B21&lt;&gt;"",Projects!$M21&lt;&gt;"Check inputs",$F21&lt;&gt;"Cancelled",$G21&lt;DATE(YEAR(T$9),MONTH(T$9)+1,1),$H21&gt;=T$9),AND($F21&lt;&gt;"Complete",$E21="Off track"))</x:formula>
    </x:cfRule>
  </x:conditionalFormatting>
  <x:conditionalFormatting sqref="I22:I22">
    <x:cfRule type="expression" dxfId="666" priority="577">
      <x:formula>AND(AND($B22&lt;&gt;"",Projects!$M22&lt;&gt;"Check inputs",$F22&lt;&gt;"Cancelled",$G22&lt;DATE(YEAR(I$9),MONTH(I$9)+1,1),$H22&gt;=I$9),$F22="Complete")</x:formula>
    </x:cfRule>
    <x:cfRule type="expression" dxfId="667" priority="578">
      <x:formula>AND(AND($B22&lt;&gt;"",Projects!$M22&lt;&gt;"Check inputs",$F22&lt;&gt;"Cancelled",$G22&lt;DATE(YEAR(I$9),MONTH(I$9)+1,1),$H22&gt;=I$9),AND($F22&lt;&gt;"Complete",$E22="On track"))</x:formula>
    </x:cfRule>
    <x:cfRule type="expression" dxfId="668" priority="579">
      <x:formula>AND(AND($B22&lt;&gt;"",Projects!$M22&lt;&gt;"Check inputs",$F22&lt;&gt;"Cancelled",$G22&lt;DATE(YEAR(I$9),MONTH(I$9)+1,1),$H22&gt;=I$9),AND($F22&lt;&gt;"Complete",$E22="At risk"))</x:formula>
    </x:cfRule>
    <x:cfRule type="expression" dxfId="669" priority="580">
      <x:formula>AND(AND($B22&lt;&gt;"",Projects!$M22&lt;&gt;"Check inputs",$F22&lt;&gt;"Cancelled",$G22&lt;DATE(YEAR(I$9),MONTH(I$9)+1,1),$H22&gt;=I$9),AND($F22&lt;&gt;"Complete",$E22="Off track"))</x:formula>
    </x:cfRule>
  </x:conditionalFormatting>
  <x:conditionalFormatting sqref="J22:J22">
    <x:cfRule type="expression" dxfId="670" priority="581">
      <x:formula>AND(AND($B22&lt;&gt;"",Projects!$M22&lt;&gt;"Check inputs",$F22&lt;&gt;"Cancelled",$G22&lt;DATE(YEAR(J$9),MONTH(J$9)+1,1),$H22&gt;=J$9),$F22="Complete")</x:formula>
    </x:cfRule>
    <x:cfRule type="expression" dxfId="671" priority="582">
      <x:formula>AND(AND($B22&lt;&gt;"",Projects!$M22&lt;&gt;"Check inputs",$F22&lt;&gt;"Cancelled",$G22&lt;DATE(YEAR(J$9),MONTH(J$9)+1,1),$H22&gt;=J$9),AND($F22&lt;&gt;"Complete",$E22="On track"))</x:formula>
    </x:cfRule>
    <x:cfRule type="expression" dxfId="672" priority="583">
      <x:formula>AND(AND($B22&lt;&gt;"",Projects!$M22&lt;&gt;"Check inputs",$F22&lt;&gt;"Cancelled",$G22&lt;DATE(YEAR(J$9),MONTH(J$9)+1,1),$H22&gt;=J$9),AND($F22&lt;&gt;"Complete",$E22="At risk"))</x:formula>
    </x:cfRule>
    <x:cfRule type="expression" dxfId="673" priority="584">
      <x:formula>AND(AND($B22&lt;&gt;"",Projects!$M22&lt;&gt;"Check inputs",$F22&lt;&gt;"Cancelled",$G22&lt;DATE(YEAR(J$9),MONTH(J$9)+1,1),$H22&gt;=J$9),AND($F22&lt;&gt;"Complete",$E22="Off track"))</x:formula>
    </x:cfRule>
  </x:conditionalFormatting>
  <x:conditionalFormatting sqref="K22:K22">
    <x:cfRule type="expression" dxfId="674" priority="585">
      <x:formula>AND(AND($B22&lt;&gt;"",Projects!$M22&lt;&gt;"Check inputs",$F22&lt;&gt;"Cancelled",$G22&lt;DATE(YEAR(K$9),MONTH(K$9)+1,1),$H22&gt;=K$9),$F22="Complete")</x:formula>
    </x:cfRule>
    <x:cfRule type="expression" dxfId="675" priority="586">
      <x:formula>AND(AND($B22&lt;&gt;"",Projects!$M22&lt;&gt;"Check inputs",$F22&lt;&gt;"Cancelled",$G22&lt;DATE(YEAR(K$9),MONTH(K$9)+1,1),$H22&gt;=K$9),AND($F22&lt;&gt;"Complete",$E22="On track"))</x:formula>
    </x:cfRule>
    <x:cfRule type="expression" dxfId="676" priority="587">
      <x:formula>AND(AND($B22&lt;&gt;"",Projects!$M22&lt;&gt;"Check inputs",$F22&lt;&gt;"Cancelled",$G22&lt;DATE(YEAR(K$9),MONTH(K$9)+1,1),$H22&gt;=K$9),AND($F22&lt;&gt;"Complete",$E22="At risk"))</x:formula>
    </x:cfRule>
    <x:cfRule type="expression" dxfId="677" priority="588">
      <x:formula>AND(AND($B22&lt;&gt;"",Projects!$M22&lt;&gt;"Check inputs",$F22&lt;&gt;"Cancelled",$G22&lt;DATE(YEAR(K$9),MONTH(K$9)+1,1),$H22&gt;=K$9),AND($F22&lt;&gt;"Complete",$E22="Off track"))</x:formula>
    </x:cfRule>
  </x:conditionalFormatting>
  <x:conditionalFormatting sqref="L22:L22">
    <x:cfRule type="expression" dxfId="678" priority="589">
      <x:formula>AND(AND($B22&lt;&gt;"",Projects!$M22&lt;&gt;"Check inputs",$F22&lt;&gt;"Cancelled",$G22&lt;DATE(YEAR(L$9),MONTH(L$9)+1,1),$H22&gt;=L$9),$F22="Complete")</x:formula>
    </x:cfRule>
    <x:cfRule type="expression" dxfId="679" priority="590">
      <x:formula>AND(AND($B22&lt;&gt;"",Projects!$M22&lt;&gt;"Check inputs",$F22&lt;&gt;"Cancelled",$G22&lt;DATE(YEAR(L$9),MONTH(L$9)+1,1),$H22&gt;=L$9),AND($F22&lt;&gt;"Complete",$E22="On track"))</x:formula>
    </x:cfRule>
    <x:cfRule type="expression" dxfId="680" priority="591">
      <x:formula>AND(AND($B22&lt;&gt;"",Projects!$M22&lt;&gt;"Check inputs",$F22&lt;&gt;"Cancelled",$G22&lt;DATE(YEAR(L$9),MONTH(L$9)+1,1),$H22&gt;=L$9),AND($F22&lt;&gt;"Complete",$E22="At risk"))</x:formula>
    </x:cfRule>
    <x:cfRule type="expression" dxfId="681" priority="592">
      <x:formula>AND(AND($B22&lt;&gt;"",Projects!$M22&lt;&gt;"Check inputs",$F22&lt;&gt;"Cancelled",$G22&lt;DATE(YEAR(L$9),MONTH(L$9)+1,1),$H22&gt;=L$9),AND($F22&lt;&gt;"Complete",$E22="Off track"))</x:formula>
    </x:cfRule>
  </x:conditionalFormatting>
  <x:conditionalFormatting sqref="M22:M22">
    <x:cfRule type="expression" dxfId="682" priority="593">
      <x:formula>AND(AND($B22&lt;&gt;"",Projects!$M22&lt;&gt;"Check inputs",$F22&lt;&gt;"Cancelled",$G22&lt;DATE(YEAR(M$9),MONTH(M$9)+1,1),$H22&gt;=M$9),$F22="Complete")</x:formula>
    </x:cfRule>
    <x:cfRule type="expression" dxfId="683" priority="594">
      <x:formula>AND(AND($B22&lt;&gt;"",Projects!$M22&lt;&gt;"Check inputs",$F22&lt;&gt;"Cancelled",$G22&lt;DATE(YEAR(M$9),MONTH(M$9)+1,1),$H22&gt;=M$9),AND($F22&lt;&gt;"Complete",$E22="On track"))</x:formula>
    </x:cfRule>
    <x:cfRule type="expression" dxfId="684" priority="595">
      <x:formula>AND(AND($B22&lt;&gt;"",Projects!$M22&lt;&gt;"Check inputs",$F22&lt;&gt;"Cancelled",$G22&lt;DATE(YEAR(M$9),MONTH(M$9)+1,1),$H22&gt;=M$9),AND($F22&lt;&gt;"Complete",$E22="At risk"))</x:formula>
    </x:cfRule>
    <x:cfRule type="expression" dxfId="685" priority="596">
      <x:formula>AND(AND($B22&lt;&gt;"",Projects!$M22&lt;&gt;"Check inputs",$F22&lt;&gt;"Cancelled",$G22&lt;DATE(YEAR(M$9),MONTH(M$9)+1,1),$H22&gt;=M$9),AND($F22&lt;&gt;"Complete",$E22="Off track"))</x:formula>
    </x:cfRule>
  </x:conditionalFormatting>
  <x:conditionalFormatting sqref="N22:N22">
    <x:cfRule type="expression" dxfId="686" priority="597">
      <x:formula>AND(AND($B22&lt;&gt;"",Projects!$M22&lt;&gt;"Check inputs",$F22&lt;&gt;"Cancelled",$G22&lt;DATE(YEAR(N$9),MONTH(N$9)+1,1),$H22&gt;=N$9),$F22="Complete")</x:formula>
    </x:cfRule>
    <x:cfRule type="expression" dxfId="687" priority="598">
      <x:formula>AND(AND($B22&lt;&gt;"",Projects!$M22&lt;&gt;"Check inputs",$F22&lt;&gt;"Cancelled",$G22&lt;DATE(YEAR(N$9),MONTH(N$9)+1,1),$H22&gt;=N$9),AND($F22&lt;&gt;"Complete",$E22="On track"))</x:formula>
    </x:cfRule>
    <x:cfRule type="expression" dxfId="688" priority="599">
      <x:formula>AND(AND($B22&lt;&gt;"",Projects!$M22&lt;&gt;"Check inputs",$F22&lt;&gt;"Cancelled",$G22&lt;DATE(YEAR(N$9),MONTH(N$9)+1,1),$H22&gt;=N$9),AND($F22&lt;&gt;"Complete",$E22="At risk"))</x:formula>
    </x:cfRule>
    <x:cfRule type="expression" dxfId="689" priority="600">
      <x:formula>AND(AND($B22&lt;&gt;"",Projects!$M22&lt;&gt;"Check inputs",$F22&lt;&gt;"Cancelled",$G22&lt;DATE(YEAR(N$9),MONTH(N$9)+1,1),$H22&gt;=N$9),AND($F22&lt;&gt;"Complete",$E22="Off track"))</x:formula>
    </x:cfRule>
  </x:conditionalFormatting>
  <x:conditionalFormatting sqref="O22:O22">
    <x:cfRule type="expression" dxfId="690" priority="601">
      <x:formula>AND(AND($B22&lt;&gt;"",Projects!$M22&lt;&gt;"Check inputs",$F22&lt;&gt;"Cancelled",$G22&lt;DATE(YEAR(O$9),MONTH(O$9)+1,1),$H22&gt;=O$9),$F22="Complete")</x:formula>
    </x:cfRule>
    <x:cfRule type="expression" dxfId="691" priority="602">
      <x:formula>AND(AND($B22&lt;&gt;"",Projects!$M22&lt;&gt;"Check inputs",$F22&lt;&gt;"Cancelled",$G22&lt;DATE(YEAR(O$9),MONTH(O$9)+1,1),$H22&gt;=O$9),AND($F22&lt;&gt;"Complete",$E22="On track"))</x:formula>
    </x:cfRule>
    <x:cfRule type="expression" dxfId="692" priority="603">
      <x:formula>AND(AND($B22&lt;&gt;"",Projects!$M22&lt;&gt;"Check inputs",$F22&lt;&gt;"Cancelled",$G22&lt;DATE(YEAR(O$9),MONTH(O$9)+1,1),$H22&gt;=O$9),AND($F22&lt;&gt;"Complete",$E22="At risk"))</x:formula>
    </x:cfRule>
    <x:cfRule type="expression" dxfId="693" priority="604">
      <x:formula>AND(AND($B22&lt;&gt;"",Projects!$M22&lt;&gt;"Check inputs",$F22&lt;&gt;"Cancelled",$G22&lt;DATE(YEAR(O$9),MONTH(O$9)+1,1),$H22&gt;=O$9),AND($F22&lt;&gt;"Complete",$E22="Off track"))</x:formula>
    </x:cfRule>
  </x:conditionalFormatting>
  <x:conditionalFormatting sqref="P22:P22">
    <x:cfRule type="expression" dxfId="694" priority="605">
      <x:formula>AND(AND($B22&lt;&gt;"",Projects!$M22&lt;&gt;"Check inputs",$F22&lt;&gt;"Cancelled",$G22&lt;DATE(YEAR(P$9),MONTH(P$9)+1,1),$H22&gt;=P$9),$F22="Complete")</x:formula>
    </x:cfRule>
    <x:cfRule type="expression" dxfId="695" priority="606">
      <x:formula>AND(AND($B22&lt;&gt;"",Projects!$M22&lt;&gt;"Check inputs",$F22&lt;&gt;"Cancelled",$G22&lt;DATE(YEAR(P$9),MONTH(P$9)+1,1),$H22&gt;=P$9),AND($F22&lt;&gt;"Complete",$E22="On track"))</x:formula>
    </x:cfRule>
    <x:cfRule type="expression" dxfId="696" priority="607">
      <x:formula>AND(AND($B22&lt;&gt;"",Projects!$M22&lt;&gt;"Check inputs",$F22&lt;&gt;"Cancelled",$G22&lt;DATE(YEAR(P$9),MONTH(P$9)+1,1),$H22&gt;=P$9),AND($F22&lt;&gt;"Complete",$E22="At risk"))</x:formula>
    </x:cfRule>
    <x:cfRule type="expression" dxfId="697" priority="608">
      <x:formula>AND(AND($B22&lt;&gt;"",Projects!$M22&lt;&gt;"Check inputs",$F22&lt;&gt;"Cancelled",$G22&lt;DATE(YEAR(P$9),MONTH(P$9)+1,1),$H22&gt;=P$9),AND($F22&lt;&gt;"Complete",$E22="Off track"))</x:formula>
    </x:cfRule>
  </x:conditionalFormatting>
  <x:conditionalFormatting sqref="Q22:Q22">
    <x:cfRule type="expression" dxfId="698" priority="609">
      <x:formula>AND(AND($B22&lt;&gt;"",Projects!$M22&lt;&gt;"Check inputs",$F22&lt;&gt;"Cancelled",$G22&lt;DATE(YEAR(Q$9),MONTH(Q$9)+1,1),$H22&gt;=Q$9),$F22="Complete")</x:formula>
    </x:cfRule>
    <x:cfRule type="expression" dxfId="699" priority="610">
      <x:formula>AND(AND($B22&lt;&gt;"",Projects!$M22&lt;&gt;"Check inputs",$F22&lt;&gt;"Cancelled",$G22&lt;DATE(YEAR(Q$9),MONTH(Q$9)+1,1),$H22&gt;=Q$9),AND($F22&lt;&gt;"Complete",$E22="On track"))</x:formula>
    </x:cfRule>
    <x:cfRule type="expression" dxfId="700" priority="611">
      <x:formula>AND(AND($B22&lt;&gt;"",Projects!$M22&lt;&gt;"Check inputs",$F22&lt;&gt;"Cancelled",$G22&lt;DATE(YEAR(Q$9),MONTH(Q$9)+1,1),$H22&gt;=Q$9),AND($F22&lt;&gt;"Complete",$E22="At risk"))</x:formula>
    </x:cfRule>
    <x:cfRule type="expression" dxfId="701" priority="612">
      <x:formula>AND(AND($B22&lt;&gt;"",Projects!$M22&lt;&gt;"Check inputs",$F22&lt;&gt;"Cancelled",$G22&lt;DATE(YEAR(Q$9),MONTH(Q$9)+1,1),$H22&gt;=Q$9),AND($F22&lt;&gt;"Complete",$E22="Off track"))</x:formula>
    </x:cfRule>
  </x:conditionalFormatting>
  <x:conditionalFormatting sqref="R22:R22">
    <x:cfRule type="expression" dxfId="702" priority="613">
      <x:formula>AND(AND($B22&lt;&gt;"",Projects!$M22&lt;&gt;"Check inputs",$F22&lt;&gt;"Cancelled",$G22&lt;DATE(YEAR(R$9),MONTH(R$9)+1,1),$H22&gt;=R$9),$F22="Complete")</x:formula>
    </x:cfRule>
    <x:cfRule type="expression" dxfId="703" priority="614">
      <x:formula>AND(AND($B22&lt;&gt;"",Projects!$M22&lt;&gt;"Check inputs",$F22&lt;&gt;"Cancelled",$G22&lt;DATE(YEAR(R$9),MONTH(R$9)+1,1),$H22&gt;=R$9),AND($F22&lt;&gt;"Complete",$E22="On track"))</x:formula>
    </x:cfRule>
    <x:cfRule type="expression" dxfId="704" priority="615">
      <x:formula>AND(AND($B22&lt;&gt;"",Projects!$M22&lt;&gt;"Check inputs",$F22&lt;&gt;"Cancelled",$G22&lt;DATE(YEAR(R$9),MONTH(R$9)+1,1),$H22&gt;=R$9),AND($F22&lt;&gt;"Complete",$E22="At risk"))</x:formula>
    </x:cfRule>
    <x:cfRule type="expression" dxfId="705" priority="616">
      <x:formula>AND(AND($B22&lt;&gt;"",Projects!$M22&lt;&gt;"Check inputs",$F22&lt;&gt;"Cancelled",$G22&lt;DATE(YEAR(R$9),MONTH(R$9)+1,1),$H22&gt;=R$9),AND($F22&lt;&gt;"Complete",$E22="Off track"))</x:formula>
    </x:cfRule>
  </x:conditionalFormatting>
  <x:conditionalFormatting sqref="S22:S22">
    <x:cfRule type="expression" dxfId="706" priority="617">
      <x:formula>AND(AND($B22&lt;&gt;"",Projects!$M22&lt;&gt;"Check inputs",$F22&lt;&gt;"Cancelled",$G22&lt;DATE(YEAR(S$9),MONTH(S$9)+1,1),$H22&gt;=S$9),$F22="Complete")</x:formula>
    </x:cfRule>
    <x:cfRule type="expression" dxfId="707" priority="618">
      <x:formula>AND(AND($B22&lt;&gt;"",Projects!$M22&lt;&gt;"Check inputs",$F22&lt;&gt;"Cancelled",$G22&lt;DATE(YEAR(S$9),MONTH(S$9)+1,1),$H22&gt;=S$9),AND($F22&lt;&gt;"Complete",$E22="On track"))</x:formula>
    </x:cfRule>
    <x:cfRule type="expression" dxfId="708" priority="619">
      <x:formula>AND(AND($B22&lt;&gt;"",Projects!$M22&lt;&gt;"Check inputs",$F22&lt;&gt;"Cancelled",$G22&lt;DATE(YEAR(S$9),MONTH(S$9)+1,1),$H22&gt;=S$9),AND($F22&lt;&gt;"Complete",$E22="At risk"))</x:formula>
    </x:cfRule>
    <x:cfRule type="expression" dxfId="709" priority="620">
      <x:formula>AND(AND($B22&lt;&gt;"",Projects!$M22&lt;&gt;"Check inputs",$F22&lt;&gt;"Cancelled",$G22&lt;DATE(YEAR(S$9),MONTH(S$9)+1,1),$H22&gt;=S$9),AND($F22&lt;&gt;"Complete",$E22="Off track"))</x:formula>
    </x:cfRule>
  </x:conditionalFormatting>
  <x:conditionalFormatting sqref="T22:T22">
    <x:cfRule type="expression" dxfId="710" priority="621">
      <x:formula>AND(AND($B22&lt;&gt;"",Projects!$M22&lt;&gt;"Check inputs",$F22&lt;&gt;"Cancelled",$G22&lt;DATE(YEAR(T$9),MONTH(T$9)+1,1),$H22&gt;=T$9),$F22="Complete")</x:formula>
    </x:cfRule>
    <x:cfRule type="expression" dxfId="711" priority="622">
      <x:formula>AND(AND($B22&lt;&gt;"",Projects!$M22&lt;&gt;"Check inputs",$F22&lt;&gt;"Cancelled",$G22&lt;DATE(YEAR(T$9),MONTH(T$9)+1,1),$H22&gt;=T$9),AND($F22&lt;&gt;"Complete",$E22="On track"))</x:formula>
    </x:cfRule>
    <x:cfRule type="expression" dxfId="712" priority="623">
      <x:formula>AND(AND($B22&lt;&gt;"",Projects!$M22&lt;&gt;"Check inputs",$F22&lt;&gt;"Cancelled",$G22&lt;DATE(YEAR(T$9),MONTH(T$9)+1,1),$H22&gt;=T$9),AND($F22&lt;&gt;"Complete",$E22="At risk"))</x:formula>
    </x:cfRule>
    <x:cfRule type="expression" dxfId="713" priority="624">
      <x:formula>AND(AND($B22&lt;&gt;"",Projects!$M22&lt;&gt;"Check inputs",$F22&lt;&gt;"Cancelled",$G22&lt;DATE(YEAR(T$9),MONTH(T$9)+1,1),$H22&gt;=T$9),AND($F22&lt;&gt;"Complete",$E22="Off track"))</x:formula>
    </x:cfRule>
  </x:conditionalFormatting>
  <x:conditionalFormatting sqref="I23:I23">
    <x:cfRule type="expression" dxfId="714" priority="625">
      <x:formula>AND(AND($B23&lt;&gt;"",Projects!$M23&lt;&gt;"Check inputs",$F23&lt;&gt;"Cancelled",$G23&lt;DATE(YEAR(I$9),MONTH(I$9)+1,1),$H23&gt;=I$9),$F23="Complete")</x:formula>
    </x:cfRule>
    <x:cfRule type="expression" dxfId="715" priority="626">
      <x:formula>AND(AND($B23&lt;&gt;"",Projects!$M23&lt;&gt;"Check inputs",$F23&lt;&gt;"Cancelled",$G23&lt;DATE(YEAR(I$9),MONTH(I$9)+1,1),$H23&gt;=I$9),AND($F23&lt;&gt;"Complete",$E23="On track"))</x:formula>
    </x:cfRule>
    <x:cfRule type="expression" dxfId="716" priority="627">
      <x:formula>AND(AND($B23&lt;&gt;"",Projects!$M23&lt;&gt;"Check inputs",$F23&lt;&gt;"Cancelled",$G23&lt;DATE(YEAR(I$9),MONTH(I$9)+1,1),$H23&gt;=I$9),AND($F23&lt;&gt;"Complete",$E23="At risk"))</x:formula>
    </x:cfRule>
    <x:cfRule type="expression" dxfId="717" priority="628">
      <x:formula>AND(AND($B23&lt;&gt;"",Projects!$M23&lt;&gt;"Check inputs",$F23&lt;&gt;"Cancelled",$G23&lt;DATE(YEAR(I$9),MONTH(I$9)+1,1),$H23&gt;=I$9),AND($F23&lt;&gt;"Complete",$E23="Off track"))</x:formula>
    </x:cfRule>
  </x:conditionalFormatting>
  <x:conditionalFormatting sqref="J23:J23">
    <x:cfRule type="expression" dxfId="718" priority="629">
      <x:formula>AND(AND($B23&lt;&gt;"",Projects!$M23&lt;&gt;"Check inputs",$F23&lt;&gt;"Cancelled",$G23&lt;DATE(YEAR(J$9),MONTH(J$9)+1,1),$H23&gt;=J$9),$F23="Complete")</x:formula>
    </x:cfRule>
    <x:cfRule type="expression" dxfId="719" priority="630">
      <x:formula>AND(AND($B23&lt;&gt;"",Projects!$M23&lt;&gt;"Check inputs",$F23&lt;&gt;"Cancelled",$G23&lt;DATE(YEAR(J$9),MONTH(J$9)+1,1),$H23&gt;=J$9),AND($F23&lt;&gt;"Complete",$E23="On track"))</x:formula>
    </x:cfRule>
    <x:cfRule type="expression" dxfId="720" priority="631">
      <x:formula>AND(AND($B23&lt;&gt;"",Projects!$M23&lt;&gt;"Check inputs",$F23&lt;&gt;"Cancelled",$G23&lt;DATE(YEAR(J$9),MONTH(J$9)+1,1),$H23&gt;=J$9),AND($F23&lt;&gt;"Complete",$E23="At risk"))</x:formula>
    </x:cfRule>
    <x:cfRule type="expression" dxfId="721" priority="632">
      <x:formula>AND(AND($B23&lt;&gt;"",Projects!$M23&lt;&gt;"Check inputs",$F23&lt;&gt;"Cancelled",$G23&lt;DATE(YEAR(J$9),MONTH(J$9)+1,1),$H23&gt;=J$9),AND($F23&lt;&gt;"Complete",$E23="Off track"))</x:formula>
    </x:cfRule>
  </x:conditionalFormatting>
  <x:conditionalFormatting sqref="K23:K23">
    <x:cfRule type="expression" dxfId="722" priority="633">
      <x:formula>AND(AND($B23&lt;&gt;"",Projects!$M23&lt;&gt;"Check inputs",$F23&lt;&gt;"Cancelled",$G23&lt;DATE(YEAR(K$9),MONTH(K$9)+1,1),$H23&gt;=K$9),$F23="Complete")</x:formula>
    </x:cfRule>
    <x:cfRule type="expression" dxfId="723" priority="634">
      <x:formula>AND(AND($B23&lt;&gt;"",Projects!$M23&lt;&gt;"Check inputs",$F23&lt;&gt;"Cancelled",$G23&lt;DATE(YEAR(K$9),MONTH(K$9)+1,1),$H23&gt;=K$9),AND($F23&lt;&gt;"Complete",$E23="On track"))</x:formula>
    </x:cfRule>
    <x:cfRule type="expression" dxfId="724" priority="635">
      <x:formula>AND(AND($B23&lt;&gt;"",Projects!$M23&lt;&gt;"Check inputs",$F23&lt;&gt;"Cancelled",$G23&lt;DATE(YEAR(K$9),MONTH(K$9)+1,1),$H23&gt;=K$9),AND($F23&lt;&gt;"Complete",$E23="At risk"))</x:formula>
    </x:cfRule>
    <x:cfRule type="expression" dxfId="725" priority="636">
      <x:formula>AND(AND($B23&lt;&gt;"",Projects!$M23&lt;&gt;"Check inputs",$F23&lt;&gt;"Cancelled",$G23&lt;DATE(YEAR(K$9),MONTH(K$9)+1,1),$H23&gt;=K$9),AND($F23&lt;&gt;"Complete",$E23="Off track"))</x:formula>
    </x:cfRule>
  </x:conditionalFormatting>
  <x:conditionalFormatting sqref="L23:L23">
    <x:cfRule type="expression" dxfId="726" priority="637">
      <x:formula>AND(AND($B23&lt;&gt;"",Projects!$M23&lt;&gt;"Check inputs",$F23&lt;&gt;"Cancelled",$G23&lt;DATE(YEAR(L$9),MONTH(L$9)+1,1),$H23&gt;=L$9),$F23="Complete")</x:formula>
    </x:cfRule>
    <x:cfRule type="expression" dxfId="727" priority="638">
      <x:formula>AND(AND($B23&lt;&gt;"",Projects!$M23&lt;&gt;"Check inputs",$F23&lt;&gt;"Cancelled",$G23&lt;DATE(YEAR(L$9),MONTH(L$9)+1,1),$H23&gt;=L$9),AND($F23&lt;&gt;"Complete",$E23="On track"))</x:formula>
    </x:cfRule>
    <x:cfRule type="expression" dxfId="728" priority="639">
      <x:formula>AND(AND($B23&lt;&gt;"",Projects!$M23&lt;&gt;"Check inputs",$F23&lt;&gt;"Cancelled",$G23&lt;DATE(YEAR(L$9),MONTH(L$9)+1,1),$H23&gt;=L$9),AND($F23&lt;&gt;"Complete",$E23="At risk"))</x:formula>
    </x:cfRule>
    <x:cfRule type="expression" dxfId="729" priority="640">
      <x:formula>AND(AND($B23&lt;&gt;"",Projects!$M23&lt;&gt;"Check inputs",$F23&lt;&gt;"Cancelled",$G23&lt;DATE(YEAR(L$9),MONTH(L$9)+1,1),$H23&gt;=L$9),AND($F23&lt;&gt;"Complete",$E23="Off track"))</x:formula>
    </x:cfRule>
  </x:conditionalFormatting>
  <x:conditionalFormatting sqref="M23:M23">
    <x:cfRule type="expression" dxfId="730" priority="641">
      <x:formula>AND(AND($B23&lt;&gt;"",Projects!$M23&lt;&gt;"Check inputs",$F23&lt;&gt;"Cancelled",$G23&lt;DATE(YEAR(M$9),MONTH(M$9)+1,1),$H23&gt;=M$9),$F23="Complete")</x:formula>
    </x:cfRule>
    <x:cfRule type="expression" dxfId="731" priority="642">
      <x:formula>AND(AND($B23&lt;&gt;"",Projects!$M23&lt;&gt;"Check inputs",$F23&lt;&gt;"Cancelled",$G23&lt;DATE(YEAR(M$9),MONTH(M$9)+1,1),$H23&gt;=M$9),AND($F23&lt;&gt;"Complete",$E23="On track"))</x:formula>
    </x:cfRule>
    <x:cfRule type="expression" dxfId="732" priority="643">
      <x:formula>AND(AND($B23&lt;&gt;"",Projects!$M23&lt;&gt;"Check inputs",$F23&lt;&gt;"Cancelled",$G23&lt;DATE(YEAR(M$9),MONTH(M$9)+1,1),$H23&gt;=M$9),AND($F23&lt;&gt;"Complete",$E23="At risk"))</x:formula>
    </x:cfRule>
    <x:cfRule type="expression" dxfId="733" priority="644">
      <x:formula>AND(AND($B23&lt;&gt;"",Projects!$M23&lt;&gt;"Check inputs",$F23&lt;&gt;"Cancelled",$G23&lt;DATE(YEAR(M$9),MONTH(M$9)+1,1),$H23&gt;=M$9),AND($F23&lt;&gt;"Complete",$E23="Off track"))</x:formula>
    </x:cfRule>
  </x:conditionalFormatting>
  <x:conditionalFormatting sqref="N23:N23">
    <x:cfRule type="expression" dxfId="734" priority="645">
      <x:formula>AND(AND($B23&lt;&gt;"",Projects!$M23&lt;&gt;"Check inputs",$F23&lt;&gt;"Cancelled",$G23&lt;DATE(YEAR(N$9),MONTH(N$9)+1,1),$H23&gt;=N$9),$F23="Complete")</x:formula>
    </x:cfRule>
    <x:cfRule type="expression" dxfId="735" priority="646">
      <x:formula>AND(AND($B23&lt;&gt;"",Projects!$M23&lt;&gt;"Check inputs",$F23&lt;&gt;"Cancelled",$G23&lt;DATE(YEAR(N$9),MONTH(N$9)+1,1),$H23&gt;=N$9),AND($F23&lt;&gt;"Complete",$E23="On track"))</x:formula>
    </x:cfRule>
    <x:cfRule type="expression" dxfId="736" priority="647">
      <x:formula>AND(AND($B23&lt;&gt;"",Projects!$M23&lt;&gt;"Check inputs",$F23&lt;&gt;"Cancelled",$G23&lt;DATE(YEAR(N$9),MONTH(N$9)+1,1),$H23&gt;=N$9),AND($F23&lt;&gt;"Complete",$E23="At risk"))</x:formula>
    </x:cfRule>
    <x:cfRule type="expression" dxfId="737" priority="648">
      <x:formula>AND(AND($B23&lt;&gt;"",Projects!$M23&lt;&gt;"Check inputs",$F23&lt;&gt;"Cancelled",$G23&lt;DATE(YEAR(N$9),MONTH(N$9)+1,1),$H23&gt;=N$9),AND($F23&lt;&gt;"Complete",$E23="Off track"))</x:formula>
    </x:cfRule>
  </x:conditionalFormatting>
  <x:conditionalFormatting sqref="O23:O23">
    <x:cfRule type="expression" dxfId="738" priority="649">
      <x:formula>AND(AND($B23&lt;&gt;"",Projects!$M23&lt;&gt;"Check inputs",$F23&lt;&gt;"Cancelled",$G23&lt;DATE(YEAR(O$9),MONTH(O$9)+1,1),$H23&gt;=O$9),$F23="Complete")</x:formula>
    </x:cfRule>
    <x:cfRule type="expression" dxfId="739" priority="650">
      <x:formula>AND(AND($B23&lt;&gt;"",Projects!$M23&lt;&gt;"Check inputs",$F23&lt;&gt;"Cancelled",$G23&lt;DATE(YEAR(O$9),MONTH(O$9)+1,1),$H23&gt;=O$9),AND($F23&lt;&gt;"Complete",$E23="On track"))</x:formula>
    </x:cfRule>
    <x:cfRule type="expression" dxfId="740" priority="651">
      <x:formula>AND(AND($B23&lt;&gt;"",Projects!$M23&lt;&gt;"Check inputs",$F23&lt;&gt;"Cancelled",$G23&lt;DATE(YEAR(O$9),MONTH(O$9)+1,1),$H23&gt;=O$9),AND($F23&lt;&gt;"Complete",$E23="At risk"))</x:formula>
    </x:cfRule>
    <x:cfRule type="expression" dxfId="741" priority="652">
      <x:formula>AND(AND($B23&lt;&gt;"",Projects!$M23&lt;&gt;"Check inputs",$F23&lt;&gt;"Cancelled",$G23&lt;DATE(YEAR(O$9),MONTH(O$9)+1,1),$H23&gt;=O$9),AND($F23&lt;&gt;"Complete",$E23="Off track"))</x:formula>
    </x:cfRule>
  </x:conditionalFormatting>
  <x:conditionalFormatting sqref="P23:P23">
    <x:cfRule type="expression" dxfId="742" priority="653">
      <x:formula>AND(AND($B23&lt;&gt;"",Projects!$M23&lt;&gt;"Check inputs",$F23&lt;&gt;"Cancelled",$G23&lt;DATE(YEAR(P$9),MONTH(P$9)+1,1),$H23&gt;=P$9),$F23="Complete")</x:formula>
    </x:cfRule>
    <x:cfRule type="expression" dxfId="743" priority="654">
      <x:formula>AND(AND($B23&lt;&gt;"",Projects!$M23&lt;&gt;"Check inputs",$F23&lt;&gt;"Cancelled",$G23&lt;DATE(YEAR(P$9),MONTH(P$9)+1,1),$H23&gt;=P$9),AND($F23&lt;&gt;"Complete",$E23="On track"))</x:formula>
    </x:cfRule>
    <x:cfRule type="expression" dxfId="744" priority="655">
      <x:formula>AND(AND($B23&lt;&gt;"",Projects!$M23&lt;&gt;"Check inputs",$F23&lt;&gt;"Cancelled",$G23&lt;DATE(YEAR(P$9),MONTH(P$9)+1,1),$H23&gt;=P$9),AND($F23&lt;&gt;"Complete",$E23="At risk"))</x:formula>
    </x:cfRule>
    <x:cfRule type="expression" dxfId="745" priority="656">
      <x:formula>AND(AND($B23&lt;&gt;"",Projects!$M23&lt;&gt;"Check inputs",$F23&lt;&gt;"Cancelled",$G23&lt;DATE(YEAR(P$9),MONTH(P$9)+1,1),$H23&gt;=P$9),AND($F23&lt;&gt;"Complete",$E23="Off track"))</x:formula>
    </x:cfRule>
  </x:conditionalFormatting>
  <x:conditionalFormatting sqref="Q23:Q23">
    <x:cfRule type="expression" dxfId="746" priority="657">
      <x:formula>AND(AND($B23&lt;&gt;"",Projects!$M23&lt;&gt;"Check inputs",$F23&lt;&gt;"Cancelled",$G23&lt;DATE(YEAR(Q$9),MONTH(Q$9)+1,1),$H23&gt;=Q$9),$F23="Complete")</x:formula>
    </x:cfRule>
    <x:cfRule type="expression" dxfId="747" priority="658">
      <x:formula>AND(AND($B23&lt;&gt;"",Projects!$M23&lt;&gt;"Check inputs",$F23&lt;&gt;"Cancelled",$G23&lt;DATE(YEAR(Q$9),MONTH(Q$9)+1,1),$H23&gt;=Q$9),AND($F23&lt;&gt;"Complete",$E23="On track"))</x:formula>
    </x:cfRule>
    <x:cfRule type="expression" dxfId="748" priority="659">
      <x:formula>AND(AND($B23&lt;&gt;"",Projects!$M23&lt;&gt;"Check inputs",$F23&lt;&gt;"Cancelled",$G23&lt;DATE(YEAR(Q$9),MONTH(Q$9)+1,1),$H23&gt;=Q$9),AND($F23&lt;&gt;"Complete",$E23="At risk"))</x:formula>
    </x:cfRule>
    <x:cfRule type="expression" dxfId="749" priority="660">
      <x:formula>AND(AND($B23&lt;&gt;"",Projects!$M23&lt;&gt;"Check inputs",$F23&lt;&gt;"Cancelled",$G23&lt;DATE(YEAR(Q$9),MONTH(Q$9)+1,1),$H23&gt;=Q$9),AND($F23&lt;&gt;"Complete",$E23="Off track"))</x:formula>
    </x:cfRule>
  </x:conditionalFormatting>
  <x:conditionalFormatting sqref="R23:R23">
    <x:cfRule type="expression" dxfId="750" priority="661">
      <x:formula>AND(AND($B23&lt;&gt;"",Projects!$M23&lt;&gt;"Check inputs",$F23&lt;&gt;"Cancelled",$G23&lt;DATE(YEAR(R$9),MONTH(R$9)+1,1),$H23&gt;=R$9),$F23="Complete")</x:formula>
    </x:cfRule>
    <x:cfRule type="expression" dxfId="751" priority="662">
      <x:formula>AND(AND($B23&lt;&gt;"",Projects!$M23&lt;&gt;"Check inputs",$F23&lt;&gt;"Cancelled",$G23&lt;DATE(YEAR(R$9),MONTH(R$9)+1,1),$H23&gt;=R$9),AND($F23&lt;&gt;"Complete",$E23="On track"))</x:formula>
    </x:cfRule>
    <x:cfRule type="expression" dxfId="752" priority="663">
      <x:formula>AND(AND($B23&lt;&gt;"",Projects!$M23&lt;&gt;"Check inputs",$F23&lt;&gt;"Cancelled",$G23&lt;DATE(YEAR(R$9),MONTH(R$9)+1,1),$H23&gt;=R$9),AND($F23&lt;&gt;"Complete",$E23="At risk"))</x:formula>
    </x:cfRule>
    <x:cfRule type="expression" dxfId="753" priority="664">
      <x:formula>AND(AND($B23&lt;&gt;"",Projects!$M23&lt;&gt;"Check inputs",$F23&lt;&gt;"Cancelled",$G23&lt;DATE(YEAR(R$9),MONTH(R$9)+1,1),$H23&gt;=R$9),AND($F23&lt;&gt;"Complete",$E23="Off track"))</x:formula>
    </x:cfRule>
  </x:conditionalFormatting>
  <x:conditionalFormatting sqref="S23:S23">
    <x:cfRule type="expression" dxfId="754" priority="665">
      <x:formula>AND(AND($B23&lt;&gt;"",Projects!$M23&lt;&gt;"Check inputs",$F23&lt;&gt;"Cancelled",$G23&lt;DATE(YEAR(S$9),MONTH(S$9)+1,1),$H23&gt;=S$9),$F23="Complete")</x:formula>
    </x:cfRule>
    <x:cfRule type="expression" dxfId="755" priority="666">
      <x:formula>AND(AND($B23&lt;&gt;"",Projects!$M23&lt;&gt;"Check inputs",$F23&lt;&gt;"Cancelled",$G23&lt;DATE(YEAR(S$9),MONTH(S$9)+1,1),$H23&gt;=S$9),AND($F23&lt;&gt;"Complete",$E23="On track"))</x:formula>
    </x:cfRule>
    <x:cfRule type="expression" dxfId="756" priority="667">
      <x:formula>AND(AND($B23&lt;&gt;"",Projects!$M23&lt;&gt;"Check inputs",$F23&lt;&gt;"Cancelled",$G23&lt;DATE(YEAR(S$9),MONTH(S$9)+1,1),$H23&gt;=S$9),AND($F23&lt;&gt;"Complete",$E23="At risk"))</x:formula>
    </x:cfRule>
    <x:cfRule type="expression" dxfId="757" priority="668">
      <x:formula>AND(AND($B23&lt;&gt;"",Projects!$M23&lt;&gt;"Check inputs",$F23&lt;&gt;"Cancelled",$G23&lt;DATE(YEAR(S$9),MONTH(S$9)+1,1),$H23&gt;=S$9),AND($F23&lt;&gt;"Complete",$E23="Off track"))</x:formula>
    </x:cfRule>
  </x:conditionalFormatting>
  <x:conditionalFormatting sqref="T23:T23">
    <x:cfRule type="expression" dxfId="758" priority="669">
      <x:formula>AND(AND($B23&lt;&gt;"",Projects!$M23&lt;&gt;"Check inputs",$F23&lt;&gt;"Cancelled",$G23&lt;DATE(YEAR(T$9),MONTH(T$9)+1,1),$H23&gt;=T$9),$F23="Complete")</x:formula>
    </x:cfRule>
    <x:cfRule type="expression" dxfId="759" priority="670">
      <x:formula>AND(AND($B23&lt;&gt;"",Projects!$M23&lt;&gt;"Check inputs",$F23&lt;&gt;"Cancelled",$G23&lt;DATE(YEAR(T$9),MONTH(T$9)+1,1),$H23&gt;=T$9),AND($F23&lt;&gt;"Complete",$E23="On track"))</x:formula>
    </x:cfRule>
    <x:cfRule type="expression" dxfId="760" priority="671">
      <x:formula>AND(AND($B23&lt;&gt;"",Projects!$M23&lt;&gt;"Check inputs",$F23&lt;&gt;"Cancelled",$G23&lt;DATE(YEAR(T$9),MONTH(T$9)+1,1),$H23&gt;=T$9),AND($F23&lt;&gt;"Complete",$E23="At risk"))</x:formula>
    </x:cfRule>
    <x:cfRule type="expression" dxfId="761" priority="672">
      <x:formula>AND(AND($B23&lt;&gt;"",Projects!$M23&lt;&gt;"Check inputs",$F23&lt;&gt;"Cancelled",$G23&lt;DATE(YEAR(T$9),MONTH(T$9)+1,1),$H23&gt;=T$9),AND($F23&lt;&gt;"Complete",$E23="Off track"))</x:formula>
    </x:cfRule>
  </x:conditionalFormatting>
  <x:conditionalFormatting sqref="I24:I24">
    <x:cfRule type="expression" dxfId="762" priority="673">
      <x:formula>AND(AND($B24&lt;&gt;"",Projects!$M24&lt;&gt;"Check inputs",$F24&lt;&gt;"Cancelled",$G24&lt;DATE(YEAR(I$9),MONTH(I$9)+1,1),$H24&gt;=I$9),$F24="Complete")</x:formula>
    </x:cfRule>
    <x:cfRule type="expression" dxfId="763" priority="674">
      <x:formula>AND(AND($B24&lt;&gt;"",Projects!$M24&lt;&gt;"Check inputs",$F24&lt;&gt;"Cancelled",$G24&lt;DATE(YEAR(I$9),MONTH(I$9)+1,1),$H24&gt;=I$9),AND($F24&lt;&gt;"Complete",$E24="On track"))</x:formula>
    </x:cfRule>
    <x:cfRule type="expression" dxfId="764" priority="675">
      <x:formula>AND(AND($B24&lt;&gt;"",Projects!$M24&lt;&gt;"Check inputs",$F24&lt;&gt;"Cancelled",$G24&lt;DATE(YEAR(I$9),MONTH(I$9)+1,1),$H24&gt;=I$9),AND($F24&lt;&gt;"Complete",$E24="At risk"))</x:formula>
    </x:cfRule>
    <x:cfRule type="expression" dxfId="765" priority="676">
      <x:formula>AND(AND($B24&lt;&gt;"",Projects!$M24&lt;&gt;"Check inputs",$F24&lt;&gt;"Cancelled",$G24&lt;DATE(YEAR(I$9),MONTH(I$9)+1,1),$H24&gt;=I$9),AND($F24&lt;&gt;"Complete",$E24="Off track"))</x:formula>
    </x:cfRule>
  </x:conditionalFormatting>
  <x:conditionalFormatting sqref="J24:J24">
    <x:cfRule type="expression" dxfId="766" priority="677">
      <x:formula>AND(AND($B24&lt;&gt;"",Projects!$M24&lt;&gt;"Check inputs",$F24&lt;&gt;"Cancelled",$G24&lt;DATE(YEAR(J$9),MONTH(J$9)+1,1),$H24&gt;=J$9),$F24="Complete")</x:formula>
    </x:cfRule>
    <x:cfRule type="expression" dxfId="767" priority="678">
      <x:formula>AND(AND($B24&lt;&gt;"",Projects!$M24&lt;&gt;"Check inputs",$F24&lt;&gt;"Cancelled",$G24&lt;DATE(YEAR(J$9),MONTH(J$9)+1,1),$H24&gt;=J$9),AND($F24&lt;&gt;"Complete",$E24="On track"))</x:formula>
    </x:cfRule>
    <x:cfRule type="expression" dxfId="768" priority="679">
      <x:formula>AND(AND($B24&lt;&gt;"",Projects!$M24&lt;&gt;"Check inputs",$F24&lt;&gt;"Cancelled",$G24&lt;DATE(YEAR(J$9),MONTH(J$9)+1,1),$H24&gt;=J$9),AND($F24&lt;&gt;"Complete",$E24="At risk"))</x:formula>
    </x:cfRule>
    <x:cfRule type="expression" dxfId="769" priority="680">
      <x:formula>AND(AND($B24&lt;&gt;"",Projects!$M24&lt;&gt;"Check inputs",$F24&lt;&gt;"Cancelled",$G24&lt;DATE(YEAR(J$9),MONTH(J$9)+1,1),$H24&gt;=J$9),AND($F24&lt;&gt;"Complete",$E24="Off track"))</x:formula>
    </x:cfRule>
  </x:conditionalFormatting>
  <x:conditionalFormatting sqref="K24:K24">
    <x:cfRule type="expression" dxfId="770" priority="681">
      <x:formula>AND(AND($B24&lt;&gt;"",Projects!$M24&lt;&gt;"Check inputs",$F24&lt;&gt;"Cancelled",$G24&lt;DATE(YEAR(K$9),MONTH(K$9)+1,1),$H24&gt;=K$9),$F24="Complete")</x:formula>
    </x:cfRule>
    <x:cfRule type="expression" dxfId="771" priority="682">
      <x:formula>AND(AND($B24&lt;&gt;"",Projects!$M24&lt;&gt;"Check inputs",$F24&lt;&gt;"Cancelled",$G24&lt;DATE(YEAR(K$9),MONTH(K$9)+1,1),$H24&gt;=K$9),AND($F24&lt;&gt;"Complete",$E24="On track"))</x:formula>
    </x:cfRule>
    <x:cfRule type="expression" dxfId="772" priority="683">
      <x:formula>AND(AND($B24&lt;&gt;"",Projects!$M24&lt;&gt;"Check inputs",$F24&lt;&gt;"Cancelled",$G24&lt;DATE(YEAR(K$9),MONTH(K$9)+1,1),$H24&gt;=K$9),AND($F24&lt;&gt;"Complete",$E24="At risk"))</x:formula>
    </x:cfRule>
    <x:cfRule type="expression" dxfId="773" priority="684">
      <x:formula>AND(AND($B24&lt;&gt;"",Projects!$M24&lt;&gt;"Check inputs",$F24&lt;&gt;"Cancelled",$G24&lt;DATE(YEAR(K$9),MONTH(K$9)+1,1),$H24&gt;=K$9),AND($F24&lt;&gt;"Complete",$E24="Off track"))</x:formula>
    </x:cfRule>
  </x:conditionalFormatting>
  <x:conditionalFormatting sqref="L24:L24">
    <x:cfRule type="expression" dxfId="774" priority="685">
      <x:formula>AND(AND($B24&lt;&gt;"",Projects!$M24&lt;&gt;"Check inputs",$F24&lt;&gt;"Cancelled",$G24&lt;DATE(YEAR(L$9),MONTH(L$9)+1,1),$H24&gt;=L$9),$F24="Complete")</x:formula>
    </x:cfRule>
    <x:cfRule type="expression" dxfId="775" priority="686">
      <x:formula>AND(AND($B24&lt;&gt;"",Projects!$M24&lt;&gt;"Check inputs",$F24&lt;&gt;"Cancelled",$G24&lt;DATE(YEAR(L$9),MONTH(L$9)+1,1),$H24&gt;=L$9),AND($F24&lt;&gt;"Complete",$E24="On track"))</x:formula>
    </x:cfRule>
    <x:cfRule type="expression" dxfId="776" priority="687">
      <x:formula>AND(AND($B24&lt;&gt;"",Projects!$M24&lt;&gt;"Check inputs",$F24&lt;&gt;"Cancelled",$G24&lt;DATE(YEAR(L$9),MONTH(L$9)+1,1),$H24&gt;=L$9),AND($F24&lt;&gt;"Complete",$E24="At risk"))</x:formula>
    </x:cfRule>
    <x:cfRule type="expression" dxfId="777" priority="688">
      <x:formula>AND(AND($B24&lt;&gt;"",Projects!$M24&lt;&gt;"Check inputs",$F24&lt;&gt;"Cancelled",$G24&lt;DATE(YEAR(L$9),MONTH(L$9)+1,1),$H24&gt;=L$9),AND($F24&lt;&gt;"Complete",$E24="Off track"))</x:formula>
    </x:cfRule>
  </x:conditionalFormatting>
  <x:conditionalFormatting sqref="M24:M24">
    <x:cfRule type="expression" dxfId="778" priority="689">
      <x:formula>AND(AND($B24&lt;&gt;"",Projects!$M24&lt;&gt;"Check inputs",$F24&lt;&gt;"Cancelled",$G24&lt;DATE(YEAR(M$9),MONTH(M$9)+1,1),$H24&gt;=M$9),$F24="Complete")</x:formula>
    </x:cfRule>
    <x:cfRule type="expression" dxfId="779" priority="690">
      <x:formula>AND(AND($B24&lt;&gt;"",Projects!$M24&lt;&gt;"Check inputs",$F24&lt;&gt;"Cancelled",$G24&lt;DATE(YEAR(M$9),MONTH(M$9)+1,1),$H24&gt;=M$9),AND($F24&lt;&gt;"Complete",$E24="On track"))</x:formula>
    </x:cfRule>
    <x:cfRule type="expression" dxfId="780" priority="691">
      <x:formula>AND(AND($B24&lt;&gt;"",Projects!$M24&lt;&gt;"Check inputs",$F24&lt;&gt;"Cancelled",$G24&lt;DATE(YEAR(M$9),MONTH(M$9)+1,1),$H24&gt;=M$9),AND($F24&lt;&gt;"Complete",$E24="At risk"))</x:formula>
    </x:cfRule>
    <x:cfRule type="expression" dxfId="781" priority="692">
      <x:formula>AND(AND($B24&lt;&gt;"",Projects!$M24&lt;&gt;"Check inputs",$F24&lt;&gt;"Cancelled",$G24&lt;DATE(YEAR(M$9),MONTH(M$9)+1,1),$H24&gt;=M$9),AND($F24&lt;&gt;"Complete",$E24="Off track"))</x:formula>
    </x:cfRule>
  </x:conditionalFormatting>
  <x:conditionalFormatting sqref="N24:N24">
    <x:cfRule type="expression" dxfId="782" priority="693">
      <x:formula>AND(AND($B24&lt;&gt;"",Projects!$M24&lt;&gt;"Check inputs",$F24&lt;&gt;"Cancelled",$G24&lt;DATE(YEAR(N$9),MONTH(N$9)+1,1),$H24&gt;=N$9),$F24="Complete")</x:formula>
    </x:cfRule>
    <x:cfRule type="expression" dxfId="783" priority="694">
      <x:formula>AND(AND($B24&lt;&gt;"",Projects!$M24&lt;&gt;"Check inputs",$F24&lt;&gt;"Cancelled",$G24&lt;DATE(YEAR(N$9),MONTH(N$9)+1,1),$H24&gt;=N$9),AND($F24&lt;&gt;"Complete",$E24="On track"))</x:formula>
    </x:cfRule>
    <x:cfRule type="expression" dxfId="784" priority="695">
      <x:formula>AND(AND($B24&lt;&gt;"",Projects!$M24&lt;&gt;"Check inputs",$F24&lt;&gt;"Cancelled",$G24&lt;DATE(YEAR(N$9),MONTH(N$9)+1,1),$H24&gt;=N$9),AND($F24&lt;&gt;"Complete",$E24="At risk"))</x:formula>
    </x:cfRule>
    <x:cfRule type="expression" dxfId="785" priority="696">
      <x:formula>AND(AND($B24&lt;&gt;"",Projects!$M24&lt;&gt;"Check inputs",$F24&lt;&gt;"Cancelled",$G24&lt;DATE(YEAR(N$9),MONTH(N$9)+1,1),$H24&gt;=N$9),AND($F24&lt;&gt;"Complete",$E24="Off track"))</x:formula>
    </x:cfRule>
  </x:conditionalFormatting>
  <x:conditionalFormatting sqref="O24:O24">
    <x:cfRule type="expression" dxfId="786" priority="697">
      <x:formula>AND(AND($B24&lt;&gt;"",Projects!$M24&lt;&gt;"Check inputs",$F24&lt;&gt;"Cancelled",$G24&lt;DATE(YEAR(O$9),MONTH(O$9)+1,1),$H24&gt;=O$9),$F24="Complete")</x:formula>
    </x:cfRule>
    <x:cfRule type="expression" dxfId="787" priority="698">
      <x:formula>AND(AND($B24&lt;&gt;"",Projects!$M24&lt;&gt;"Check inputs",$F24&lt;&gt;"Cancelled",$G24&lt;DATE(YEAR(O$9),MONTH(O$9)+1,1),$H24&gt;=O$9),AND($F24&lt;&gt;"Complete",$E24="On track"))</x:formula>
    </x:cfRule>
    <x:cfRule type="expression" dxfId="788" priority="699">
      <x:formula>AND(AND($B24&lt;&gt;"",Projects!$M24&lt;&gt;"Check inputs",$F24&lt;&gt;"Cancelled",$G24&lt;DATE(YEAR(O$9),MONTH(O$9)+1,1),$H24&gt;=O$9),AND($F24&lt;&gt;"Complete",$E24="At risk"))</x:formula>
    </x:cfRule>
    <x:cfRule type="expression" dxfId="789" priority="700">
      <x:formula>AND(AND($B24&lt;&gt;"",Projects!$M24&lt;&gt;"Check inputs",$F24&lt;&gt;"Cancelled",$G24&lt;DATE(YEAR(O$9),MONTH(O$9)+1,1),$H24&gt;=O$9),AND($F24&lt;&gt;"Complete",$E24="Off track"))</x:formula>
    </x:cfRule>
  </x:conditionalFormatting>
  <x:conditionalFormatting sqref="P24:P24">
    <x:cfRule type="expression" dxfId="790" priority="701">
      <x:formula>AND(AND($B24&lt;&gt;"",Projects!$M24&lt;&gt;"Check inputs",$F24&lt;&gt;"Cancelled",$G24&lt;DATE(YEAR(P$9),MONTH(P$9)+1,1),$H24&gt;=P$9),$F24="Complete")</x:formula>
    </x:cfRule>
    <x:cfRule type="expression" dxfId="791" priority="702">
      <x:formula>AND(AND($B24&lt;&gt;"",Projects!$M24&lt;&gt;"Check inputs",$F24&lt;&gt;"Cancelled",$G24&lt;DATE(YEAR(P$9),MONTH(P$9)+1,1),$H24&gt;=P$9),AND($F24&lt;&gt;"Complete",$E24="On track"))</x:formula>
    </x:cfRule>
    <x:cfRule type="expression" dxfId="792" priority="703">
      <x:formula>AND(AND($B24&lt;&gt;"",Projects!$M24&lt;&gt;"Check inputs",$F24&lt;&gt;"Cancelled",$G24&lt;DATE(YEAR(P$9),MONTH(P$9)+1,1),$H24&gt;=P$9),AND($F24&lt;&gt;"Complete",$E24="At risk"))</x:formula>
    </x:cfRule>
    <x:cfRule type="expression" dxfId="793" priority="704">
      <x:formula>AND(AND($B24&lt;&gt;"",Projects!$M24&lt;&gt;"Check inputs",$F24&lt;&gt;"Cancelled",$G24&lt;DATE(YEAR(P$9),MONTH(P$9)+1,1),$H24&gt;=P$9),AND($F24&lt;&gt;"Complete",$E24="Off track"))</x:formula>
    </x:cfRule>
  </x:conditionalFormatting>
  <x:conditionalFormatting sqref="Q24:Q24">
    <x:cfRule type="expression" dxfId="794" priority="705">
      <x:formula>AND(AND($B24&lt;&gt;"",Projects!$M24&lt;&gt;"Check inputs",$F24&lt;&gt;"Cancelled",$G24&lt;DATE(YEAR(Q$9),MONTH(Q$9)+1,1),$H24&gt;=Q$9),$F24="Complete")</x:formula>
    </x:cfRule>
    <x:cfRule type="expression" dxfId="795" priority="706">
      <x:formula>AND(AND($B24&lt;&gt;"",Projects!$M24&lt;&gt;"Check inputs",$F24&lt;&gt;"Cancelled",$G24&lt;DATE(YEAR(Q$9),MONTH(Q$9)+1,1),$H24&gt;=Q$9),AND($F24&lt;&gt;"Complete",$E24="On track"))</x:formula>
    </x:cfRule>
    <x:cfRule type="expression" dxfId="796" priority="707">
      <x:formula>AND(AND($B24&lt;&gt;"",Projects!$M24&lt;&gt;"Check inputs",$F24&lt;&gt;"Cancelled",$G24&lt;DATE(YEAR(Q$9),MONTH(Q$9)+1,1),$H24&gt;=Q$9),AND($F24&lt;&gt;"Complete",$E24="At risk"))</x:formula>
    </x:cfRule>
    <x:cfRule type="expression" dxfId="797" priority="708">
      <x:formula>AND(AND($B24&lt;&gt;"",Projects!$M24&lt;&gt;"Check inputs",$F24&lt;&gt;"Cancelled",$G24&lt;DATE(YEAR(Q$9),MONTH(Q$9)+1,1),$H24&gt;=Q$9),AND($F24&lt;&gt;"Complete",$E24="Off track"))</x:formula>
    </x:cfRule>
  </x:conditionalFormatting>
  <x:conditionalFormatting sqref="R24:R24">
    <x:cfRule type="expression" dxfId="798" priority="709">
      <x:formula>AND(AND($B24&lt;&gt;"",Projects!$M24&lt;&gt;"Check inputs",$F24&lt;&gt;"Cancelled",$G24&lt;DATE(YEAR(R$9),MONTH(R$9)+1,1),$H24&gt;=R$9),$F24="Complete")</x:formula>
    </x:cfRule>
    <x:cfRule type="expression" dxfId="799" priority="710">
      <x:formula>AND(AND($B24&lt;&gt;"",Projects!$M24&lt;&gt;"Check inputs",$F24&lt;&gt;"Cancelled",$G24&lt;DATE(YEAR(R$9),MONTH(R$9)+1,1),$H24&gt;=R$9),AND($F24&lt;&gt;"Complete",$E24="On track"))</x:formula>
    </x:cfRule>
    <x:cfRule type="expression" dxfId="800" priority="711">
      <x:formula>AND(AND($B24&lt;&gt;"",Projects!$M24&lt;&gt;"Check inputs",$F24&lt;&gt;"Cancelled",$G24&lt;DATE(YEAR(R$9),MONTH(R$9)+1,1),$H24&gt;=R$9),AND($F24&lt;&gt;"Complete",$E24="At risk"))</x:formula>
    </x:cfRule>
    <x:cfRule type="expression" dxfId="801" priority="712">
      <x:formula>AND(AND($B24&lt;&gt;"",Projects!$M24&lt;&gt;"Check inputs",$F24&lt;&gt;"Cancelled",$G24&lt;DATE(YEAR(R$9),MONTH(R$9)+1,1),$H24&gt;=R$9),AND($F24&lt;&gt;"Complete",$E24="Off track"))</x:formula>
    </x:cfRule>
  </x:conditionalFormatting>
  <x:conditionalFormatting sqref="S24:S24">
    <x:cfRule type="expression" dxfId="802" priority="713">
      <x:formula>AND(AND($B24&lt;&gt;"",Projects!$M24&lt;&gt;"Check inputs",$F24&lt;&gt;"Cancelled",$G24&lt;DATE(YEAR(S$9),MONTH(S$9)+1,1),$H24&gt;=S$9),$F24="Complete")</x:formula>
    </x:cfRule>
    <x:cfRule type="expression" dxfId="803" priority="714">
      <x:formula>AND(AND($B24&lt;&gt;"",Projects!$M24&lt;&gt;"Check inputs",$F24&lt;&gt;"Cancelled",$G24&lt;DATE(YEAR(S$9),MONTH(S$9)+1,1),$H24&gt;=S$9),AND($F24&lt;&gt;"Complete",$E24="On track"))</x:formula>
    </x:cfRule>
    <x:cfRule type="expression" dxfId="804" priority="715">
      <x:formula>AND(AND($B24&lt;&gt;"",Projects!$M24&lt;&gt;"Check inputs",$F24&lt;&gt;"Cancelled",$G24&lt;DATE(YEAR(S$9),MONTH(S$9)+1,1),$H24&gt;=S$9),AND($F24&lt;&gt;"Complete",$E24="At risk"))</x:formula>
    </x:cfRule>
    <x:cfRule type="expression" dxfId="805" priority="716">
      <x:formula>AND(AND($B24&lt;&gt;"",Projects!$M24&lt;&gt;"Check inputs",$F24&lt;&gt;"Cancelled",$G24&lt;DATE(YEAR(S$9),MONTH(S$9)+1,1),$H24&gt;=S$9),AND($F24&lt;&gt;"Complete",$E24="Off track"))</x:formula>
    </x:cfRule>
  </x:conditionalFormatting>
  <x:conditionalFormatting sqref="T24:T24">
    <x:cfRule type="expression" dxfId="806" priority="717">
      <x:formula>AND(AND($B24&lt;&gt;"",Projects!$M24&lt;&gt;"Check inputs",$F24&lt;&gt;"Cancelled",$G24&lt;DATE(YEAR(T$9),MONTH(T$9)+1,1),$H24&gt;=T$9),$F24="Complete")</x:formula>
    </x:cfRule>
    <x:cfRule type="expression" dxfId="807" priority="718">
      <x:formula>AND(AND($B24&lt;&gt;"",Projects!$M24&lt;&gt;"Check inputs",$F24&lt;&gt;"Cancelled",$G24&lt;DATE(YEAR(T$9),MONTH(T$9)+1,1),$H24&gt;=T$9),AND($F24&lt;&gt;"Complete",$E24="On track"))</x:formula>
    </x:cfRule>
    <x:cfRule type="expression" dxfId="808" priority="719">
      <x:formula>AND(AND($B24&lt;&gt;"",Projects!$M24&lt;&gt;"Check inputs",$F24&lt;&gt;"Cancelled",$G24&lt;DATE(YEAR(T$9),MONTH(T$9)+1,1),$H24&gt;=T$9),AND($F24&lt;&gt;"Complete",$E24="At risk"))</x:formula>
    </x:cfRule>
    <x:cfRule type="expression" dxfId="809" priority="720">
      <x:formula>AND(AND($B24&lt;&gt;"",Projects!$M24&lt;&gt;"Check inputs",$F24&lt;&gt;"Cancelled",$G24&lt;DATE(YEAR(T$9),MONTH(T$9)+1,1),$H24&gt;=T$9),AND($F24&lt;&gt;"Complete",$E24="Off track"))</x:formula>
    </x:cfRule>
  </x:conditionalFormatting>
  <x:conditionalFormatting sqref="I25:I25">
    <x:cfRule type="expression" dxfId="810" priority="721">
      <x:formula>AND(AND($B25&lt;&gt;"",Projects!$M25&lt;&gt;"Check inputs",$F25&lt;&gt;"Cancelled",$G25&lt;DATE(YEAR(I$9),MONTH(I$9)+1,1),$H25&gt;=I$9),$F25="Complete")</x:formula>
    </x:cfRule>
    <x:cfRule type="expression" dxfId="811" priority="722">
      <x:formula>AND(AND($B25&lt;&gt;"",Projects!$M25&lt;&gt;"Check inputs",$F25&lt;&gt;"Cancelled",$G25&lt;DATE(YEAR(I$9),MONTH(I$9)+1,1),$H25&gt;=I$9),AND($F25&lt;&gt;"Complete",$E25="On track"))</x:formula>
    </x:cfRule>
    <x:cfRule type="expression" dxfId="812" priority="723">
      <x:formula>AND(AND($B25&lt;&gt;"",Projects!$M25&lt;&gt;"Check inputs",$F25&lt;&gt;"Cancelled",$G25&lt;DATE(YEAR(I$9),MONTH(I$9)+1,1),$H25&gt;=I$9),AND($F25&lt;&gt;"Complete",$E25="At risk"))</x:formula>
    </x:cfRule>
    <x:cfRule type="expression" dxfId="813" priority="724">
      <x:formula>AND(AND($B25&lt;&gt;"",Projects!$M25&lt;&gt;"Check inputs",$F25&lt;&gt;"Cancelled",$G25&lt;DATE(YEAR(I$9),MONTH(I$9)+1,1),$H25&gt;=I$9),AND($F25&lt;&gt;"Complete",$E25="Off track"))</x:formula>
    </x:cfRule>
  </x:conditionalFormatting>
  <x:conditionalFormatting sqref="J25:J25">
    <x:cfRule type="expression" dxfId="814" priority="725">
      <x:formula>AND(AND($B25&lt;&gt;"",Projects!$M25&lt;&gt;"Check inputs",$F25&lt;&gt;"Cancelled",$G25&lt;DATE(YEAR(J$9),MONTH(J$9)+1,1),$H25&gt;=J$9),$F25="Complete")</x:formula>
    </x:cfRule>
    <x:cfRule type="expression" dxfId="815" priority="726">
      <x:formula>AND(AND($B25&lt;&gt;"",Projects!$M25&lt;&gt;"Check inputs",$F25&lt;&gt;"Cancelled",$G25&lt;DATE(YEAR(J$9),MONTH(J$9)+1,1),$H25&gt;=J$9),AND($F25&lt;&gt;"Complete",$E25="On track"))</x:formula>
    </x:cfRule>
    <x:cfRule type="expression" dxfId="816" priority="727">
      <x:formula>AND(AND($B25&lt;&gt;"",Projects!$M25&lt;&gt;"Check inputs",$F25&lt;&gt;"Cancelled",$G25&lt;DATE(YEAR(J$9),MONTH(J$9)+1,1),$H25&gt;=J$9),AND($F25&lt;&gt;"Complete",$E25="At risk"))</x:formula>
    </x:cfRule>
    <x:cfRule type="expression" dxfId="817" priority="728">
      <x:formula>AND(AND($B25&lt;&gt;"",Projects!$M25&lt;&gt;"Check inputs",$F25&lt;&gt;"Cancelled",$G25&lt;DATE(YEAR(J$9),MONTH(J$9)+1,1),$H25&gt;=J$9),AND($F25&lt;&gt;"Complete",$E25="Off track"))</x:formula>
    </x:cfRule>
  </x:conditionalFormatting>
  <x:conditionalFormatting sqref="K25:K25">
    <x:cfRule type="expression" dxfId="818" priority="729">
      <x:formula>AND(AND($B25&lt;&gt;"",Projects!$M25&lt;&gt;"Check inputs",$F25&lt;&gt;"Cancelled",$G25&lt;DATE(YEAR(K$9),MONTH(K$9)+1,1),$H25&gt;=K$9),$F25="Complete")</x:formula>
    </x:cfRule>
    <x:cfRule type="expression" dxfId="819" priority="730">
      <x:formula>AND(AND($B25&lt;&gt;"",Projects!$M25&lt;&gt;"Check inputs",$F25&lt;&gt;"Cancelled",$G25&lt;DATE(YEAR(K$9),MONTH(K$9)+1,1),$H25&gt;=K$9),AND($F25&lt;&gt;"Complete",$E25="On track"))</x:formula>
    </x:cfRule>
    <x:cfRule type="expression" dxfId="820" priority="731">
      <x:formula>AND(AND($B25&lt;&gt;"",Projects!$M25&lt;&gt;"Check inputs",$F25&lt;&gt;"Cancelled",$G25&lt;DATE(YEAR(K$9),MONTH(K$9)+1,1),$H25&gt;=K$9),AND($F25&lt;&gt;"Complete",$E25="At risk"))</x:formula>
    </x:cfRule>
    <x:cfRule type="expression" dxfId="821" priority="732">
      <x:formula>AND(AND($B25&lt;&gt;"",Projects!$M25&lt;&gt;"Check inputs",$F25&lt;&gt;"Cancelled",$G25&lt;DATE(YEAR(K$9),MONTH(K$9)+1,1),$H25&gt;=K$9),AND($F25&lt;&gt;"Complete",$E25="Off track"))</x:formula>
    </x:cfRule>
  </x:conditionalFormatting>
  <x:conditionalFormatting sqref="L25:L25">
    <x:cfRule type="expression" dxfId="822" priority="733">
      <x:formula>AND(AND($B25&lt;&gt;"",Projects!$M25&lt;&gt;"Check inputs",$F25&lt;&gt;"Cancelled",$G25&lt;DATE(YEAR(L$9),MONTH(L$9)+1,1),$H25&gt;=L$9),$F25="Complete")</x:formula>
    </x:cfRule>
    <x:cfRule type="expression" dxfId="823" priority="734">
      <x:formula>AND(AND($B25&lt;&gt;"",Projects!$M25&lt;&gt;"Check inputs",$F25&lt;&gt;"Cancelled",$G25&lt;DATE(YEAR(L$9),MONTH(L$9)+1,1),$H25&gt;=L$9),AND($F25&lt;&gt;"Complete",$E25="On track"))</x:formula>
    </x:cfRule>
    <x:cfRule type="expression" dxfId="824" priority="735">
      <x:formula>AND(AND($B25&lt;&gt;"",Projects!$M25&lt;&gt;"Check inputs",$F25&lt;&gt;"Cancelled",$G25&lt;DATE(YEAR(L$9),MONTH(L$9)+1,1),$H25&gt;=L$9),AND($F25&lt;&gt;"Complete",$E25="At risk"))</x:formula>
    </x:cfRule>
    <x:cfRule type="expression" dxfId="825" priority="736">
      <x:formula>AND(AND($B25&lt;&gt;"",Projects!$M25&lt;&gt;"Check inputs",$F25&lt;&gt;"Cancelled",$G25&lt;DATE(YEAR(L$9),MONTH(L$9)+1,1),$H25&gt;=L$9),AND($F25&lt;&gt;"Complete",$E25="Off track"))</x:formula>
    </x:cfRule>
  </x:conditionalFormatting>
  <x:conditionalFormatting sqref="M25:M25">
    <x:cfRule type="expression" dxfId="826" priority="737">
      <x:formula>AND(AND($B25&lt;&gt;"",Projects!$M25&lt;&gt;"Check inputs",$F25&lt;&gt;"Cancelled",$G25&lt;DATE(YEAR(M$9),MONTH(M$9)+1,1),$H25&gt;=M$9),$F25="Complete")</x:formula>
    </x:cfRule>
    <x:cfRule type="expression" dxfId="827" priority="738">
      <x:formula>AND(AND($B25&lt;&gt;"",Projects!$M25&lt;&gt;"Check inputs",$F25&lt;&gt;"Cancelled",$G25&lt;DATE(YEAR(M$9),MONTH(M$9)+1,1),$H25&gt;=M$9),AND($F25&lt;&gt;"Complete",$E25="On track"))</x:formula>
    </x:cfRule>
    <x:cfRule type="expression" dxfId="828" priority="739">
      <x:formula>AND(AND($B25&lt;&gt;"",Projects!$M25&lt;&gt;"Check inputs",$F25&lt;&gt;"Cancelled",$G25&lt;DATE(YEAR(M$9),MONTH(M$9)+1,1),$H25&gt;=M$9),AND($F25&lt;&gt;"Complete",$E25="At risk"))</x:formula>
    </x:cfRule>
    <x:cfRule type="expression" dxfId="829" priority="740">
      <x:formula>AND(AND($B25&lt;&gt;"",Projects!$M25&lt;&gt;"Check inputs",$F25&lt;&gt;"Cancelled",$G25&lt;DATE(YEAR(M$9),MONTH(M$9)+1,1),$H25&gt;=M$9),AND($F25&lt;&gt;"Complete",$E25="Off track"))</x:formula>
    </x:cfRule>
  </x:conditionalFormatting>
  <x:conditionalFormatting sqref="N25:N25">
    <x:cfRule type="expression" dxfId="830" priority="741">
      <x:formula>AND(AND($B25&lt;&gt;"",Projects!$M25&lt;&gt;"Check inputs",$F25&lt;&gt;"Cancelled",$G25&lt;DATE(YEAR(N$9),MONTH(N$9)+1,1),$H25&gt;=N$9),$F25="Complete")</x:formula>
    </x:cfRule>
    <x:cfRule type="expression" dxfId="831" priority="742">
      <x:formula>AND(AND($B25&lt;&gt;"",Projects!$M25&lt;&gt;"Check inputs",$F25&lt;&gt;"Cancelled",$G25&lt;DATE(YEAR(N$9),MONTH(N$9)+1,1),$H25&gt;=N$9),AND($F25&lt;&gt;"Complete",$E25="On track"))</x:formula>
    </x:cfRule>
    <x:cfRule type="expression" dxfId="832" priority="743">
      <x:formula>AND(AND($B25&lt;&gt;"",Projects!$M25&lt;&gt;"Check inputs",$F25&lt;&gt;"Cancelled",$G25&lt;DATE(YEAR(N$9),MONTH(N$9)+1,1),$H25&gt;=N$9),AND($F25&lt;&gt;"Complete",$E25="At risk"))</x:formula>
    </x:cfRule>
    <x:cfRule type="expression" dxfId="833" priority="744">
      <x:formula>AND(AND($B25&lt;&gt;"",Projects!$M25&lt;&gt;"Check inputs",$F25&lt;&gt;"Cancelled",$G25&lt;DATE(YEAR(N$9),MONTH(N$9)+1,1),$H25&gt;=N$9),AND($F25&lt;&gt;"Complete",$E25="Off track"))</x:formula>
    </x:cfRule>
  </x:conditionalFormatting>
  <x:conditionalFormatting sqref="O25:O25">
    <x:cfRule type="expression" dxfId="834" priority="745">
      <x:formula>AND(AND($B25&lt;&gt;"",Projects!$M25&lt;&gt;"Check inputs",$F25&lt;&gt;"Cancelled",$G25&lt;DATE(YEAR(O$9),MONTH(O$9)+1,1),$H25&gt;=O$9),$F25="Complete")</x:formula>
    </x:cfRule>
    <x:cfRule type="expression" dxfId="835" priority="746">
      <x:formula>AND(AND($B25&lt;&gt;"",Projects!$M25&lt;&gt;"Check inputs",$F25&lt;&gt;"Cancelled",$G25&lt;DATE(YEAR(O$9),MONTH(O$9)+1,1),$H25&gt;=O$9),AND($F25&lt;&gt;"Complete",$E25="On track"))</x:formula>
    </x:cfRule>
    <x:cfRule type="expression" dxfId="836" priority="747">
      <x:formula>AND(AND($B25&lt;&gt;"",Projects!$M25&lt;&gt;"Check inputs",$F25&lt;&gt;"Cancelled",$G25&lt;DATE(YEAR(O$9),MONTH(O$9)+1,1),$H25&gt;=O$9),AND($F25&lt;&gt;"Complete",$E25="At risk"))</x:formula>
    </x:cfRule>
    <x:cfRule type="expression" dxfId="837" priority="748">
      <x:formula>AND(AND($B25&lt;&gt;"",Projects!$M25&lt;&gt;"Check inputs",$F25&lt;&gt;"Cancelled",$G25&lt;DATE(YEAR(O$9),MONTH(O$9)+1,1),$H25&gt;=O$9),AND($F25&lt;&gt;"Complete",$E25="Off track"))</x:formula>
    </x:cfRule>
  </x:conditionalFormatting>
  <x:conditionalFormatting sqref="P25:P25">
    <x:cfRule type="expression" dxfId="838" priority="749">
      <x:formula>AND(AND($B25&lt;&gt;"",Projects!$M25&lt;&gt;"Check inputs",$F25&lt;&gt;"Cancelled",$G25&lt;DATE(YEAR(P$9),MONTH(P$9)+1,1),$H25&gt;=P$9),$F25="Complete")</x:formula>
    </x:cfRule>
    <x:cfRule type="expression" dxfId="839" priority="750">
      <x:formula>AND(AND($B25&lt;&gt;"",Projects!$M25&lt;&gt;"Check inputs",$F25&lt;&gt;"Cancelled",$G25&lt;DATE(YEAR(P$9),MONTH(P$9)+1,1),$H25&gt;=P$9),AND($F25&lt;&gt;"Complete",$E25="On track"))</x:formula>
    </x:cfRule>
    <x:cfRule type="expression" dxfId="840" priority="751">
      <x:formula>AND(AND($B25&lt;&gt;"",Projects!$M25&lt;&gt;"Check inputs",$F25&lt;&gt;"Cancelled",$G25&lt;DATE(YEAR(P$9),MONTH(P$9)+1,1),$H25&gt;=P$9),AND($F25&lt;&gt;"Complete",$E25="At risk"))</x:formula>
    </x:cfRule>
    <x:cfRule type="expression" dxfId="841" priority="752">
      <x:formula>AND(AND($B25&lt;&gt;"",Projects!$M25&lt;&gt;"Check inputs",$F25&lt;&gt;"Cancelled",$G25&lt;DATE(YEAR(P$9),MONTH(P$9)+1,1),$H25&gt;=P$9),AND($F25&lt;&gt;"Complete",$E25="Off track"))</x:formula>
    </x:cfRule>
  </x:conditionalFormatting>
  <x:conditionalFormatting sqref="Q25:Q25">
    <x:cfRule type="expression" dxfId="842" priority="753">
      <x:formula>AND(AND($B25&lt;&gt;"",Projects!$M25&lt;&gt;"Check inputs",$F25&lt;&gt;"Cancelled",$G25&lt;DATE(YEAR(Q$9),MONTH(Q$9)+1,1),$H25&gt;=Q$9),$F25="Complete")</x:formula>
    </x:cfRule>
    <x:cfRule type="expression" dxfId="843" priority="754">
      <x:formula>AND(AND($B25&lt;&gt;"",Projects!$M25&lt;&gt;"Check inputs",$F25&lt;&gt;"Cancelled",$G25&lt;DATE(YEAR(Q$9),MONTH(Q$9)+1,1),$H25&gt;=Q$9),AND($F25&lt;&gt;"Complete",$E25="On track"))</x:formula>
    </x:cfRule>
    <x:cfRule type="expression" dxfId="844" priority="755">
      <x:formula>AND(AND($B25&lt;&gt;"",Projects!$M25&lt;&gt;"Check inputs",$F25&lt;&gt;"Cancelled",$G25&lt;DATE(YEAR(Q$9),MONTH(Q$9)+1,1),$H25&gt;=Q$9),AND($F25&lt;&gt;"Complete",$E25="At risk"))</x:formula>
    </x:cfRule>
    <x:cfRule type="expression" dxfId="845" priority="756">
      <x:formula>AND(AND($B25&lt;&gt;"",Projects!$M25&lt;&gt;"Check inputs",$F25&lt;&gt;"Cancelled",$G25&lt;DATE(YEAR(Q$9),MONTH(Q$9)+1,1),$H25&gt;=Q$9),AND($F25&lt;&gt;"Complete",$E25="Off track"))</x:formula>
    </x:cfRule>
  </x:conditionalFormatting>
  <x:conditionalFormatting sqref="R25:R25">
    <x:cfRule type="expression" dxfId="846" priority="757">
      <x:formula>AND(AND($B25&lt;&gt;"",Projects!$M25&lt;&gt;"Check inputs",$F25&lt;&gt;"Cancelled",$G25&lt;DATE(YEAR(R$9),MONTH(R$9)+1,1),$H25&gt;=R$9),$F25="Complete")</x:formula>
    </x:cfRule>
    <x:cfRule type="expression" dxfId="847" priority="758">
      <x:formula>AND(AND($B25&lt;&gt;"",Projects!$M25&lt;&gt;"Check inputs",$F25&lt;&gt;"Cancelled",$G25&lt;DATE(YEAR(R$9),MONTH(R$9)+1,1),$H25&gt;=R$9),AND($F25&lt;&gt;"Complete",$E25="On track"))</x:formula>
    </x:cfRule>
    <x:cfRule type="expression" dxfId="848" priority="759">
      <x:formula>AND(AND($B25&lt;&gt;"",Projects!$M25&lt;&gt;"Check inputs",$F25&lt;&gt;"Cancelled",$G25&lt;DATE(YEAR(R$9),MONTH(R$9)+1,1),$H25&gt;=R$9),AND($F25&lt;&gt;"Complete",$E25="At risk"))</x:formula>
    </x:cfRule>
    <x:cfRule type="expression" dxfId="849" priority="760">
      <x:formula>AND(AND($B25&lt;&gt;"",Projects!$M25&lt;&gt;"Check inputs",$F25&lt;&gt;"Cancelled",$G25&lt;DATE(YEAR(R$9),MONTH(R$9)+1,1),$H25&gt;=R$9),AND($F25&lt;&gt;"Complete",$E25="Off track"))</x:formula>
    </x:cfRule>
  </x:conditionalFormatting>
  <x:conditionalFormatting sqref="S25:S25">
    <x:cfRule type="expression" dxfId="850" priority="761">
      <x:formula>AND(AND($B25&lt;&gt;"",Projects!$M25&lt;&gt;"Check inputs",$F25&lt;&gt;"Cancelled",$G25&lt;DATE(YEAR(S$9),MONTH(S$9)+1,1),$H25&gt;=S$9),$F25="Complete")</x:formula>
    </x:cfRule>
    <x:cfRule type="expression" dxfId="851" priority="762">
      <x:formula>AND(AND($B25&lt;&gt;"",Projects!$M25&lt;&gt;"Check inputs",$F25&lt;&gt;"Cancelled",$G25&lt;DATE(YEAR(S$9),MONTH(S$9)+1,1),$H25&gt;=S$9),AND($F25&lt;&gt;"Complete",$E25="On track"))</x:formula>
    </x:cfRule>
    <x:cfRule type="expression" dxfId="852" priority="763">
      <x:formula>AND(AND($B25&lt;&gt;"",Projects!$M25&lt;&gt;"Check inputs",$F25&lt;&gt;"Cancelled",$G25&lt;DATE(YEAR(S$9),MONTH(S$9)+1,1),$H25&gt;=S$9),AND($F25&lt;&gt;"Complete",$E25="At risk"))</x:formula>
    </x:cfRule>
    <x:cfRule type="expression" dxfId="853" priority="764">
      <x:formula>AND(AND($B25&lt;&gt;"",Projects!$M25&lt;&gt;"Check inputs",$F25&lt;&gt;"Cancelled",$G25&lt;DATE(YEAR(S$9),MONTH(S$9)+1,1),$H25&gt;=S$9),AND($F25&lt;&gt;"Complete",$E25="Off track"))</x:formula>
    </x:cfRule>
  </x:conditionalFormatting>
  <x:conditionalFormatting sqref="T25:T25">
    <x:cfRule type="expression" dxfId="854" priority="765">
      <x:formula>AND(AND($B25&lt;&gt;"",Projects!$M25&lt;&gt;"Check inputs",$F25&lt;&gt;"Cancelled",$G25&lt;DATE(YEAR(T$9),MONTH(T$9)+1,1),$H25&gt;=T$9),$F25="Complete")</x:formula>
    </x:cfRule>
    <x:cfRule type="expression" dxfId="855" priority="766">
      <x:formula>AND(AND($B25&lt;&gt;"",Projects!$M25&lt;&gt;"Check inputs",$F25&lt;&gt;"Cancelled",$G25&lt;DATE(YEAR(T$9),MONTH(T$9)+1,1),$H25&gt;=T$9),AND($F25&lt;&gt;"Complete",$E25="On track"))</x:formula>
    </x:cfRule>
    <x:cfRule type="expression" dxfId="856" priority="767">
      <x:formula>AND(AND($B25&lt;&gt;"",Projects!$M25&lt;&gt;"Check inputs",$F25&lt;&gt;"Cancelled",$G25&lt;DATE(YEAR(T$9),MONTH(T$9)+1,1),$H25&gt;=T$9),AND($F25&lt;&gt;"Complete",$E25="At risk"))</x:formula>
    </x:cfRule>
    <x:cfRule type="expression" dxfId="857" priority="768">
      <x:formula>AND(AND($B25&lt;&gt;"",Projects!$M25&lt;&gt;"Check inputs",$F25&lt;&gt;"Cancelled",$G25&lt;DATE(YEAR(T$9),MONTH(T$9)+1,1),$H25&gt;=T$9),AND($F25&lt;&gt;"Complete",$E25="Off track"))</x:formula>
    </x:cfRule>
  </x:conditionalFormatting>
  <x:conditionalFormatting sqref="I26:I26">
    <x:cfRule type="expression" dxfId="858" priority="769">
      <x:formula>AND(AND($B26&lt;&gt;"",Projects!$M26&lt;&gt;"Check inputs",$F26&lt;&gt;"Cancelled",$G26&lt;DATE(YEAR(I$9),MONTH(I$9)+1,1),$H26&gt;=I$9),$F26="Complete")</x:formula>
    </x:cfRule>
    <x:cfRule type="expression" dxfId="859" priority="770">
      <x:formula>AND(AND($B26&lt;&gt;"",Projects!$M26&lt;&gt;"Check inputs",$F26&lt;&gt;"Cancelled",$G26&lt;DATE(YEAR(I$9),MONTH(I$9)+1,1),$H26&gt;=I$9),AND($F26&lt;&gt;"Complete",$E26="On track"))</x:formula>
    </x:cfRule>
    <x:cfRule type="expression" dxfId="860" priority="771">
      <x:formula>AND(AND($B26&lt;&gt;"",Projects!$M26&lt;&gt;"Check inputs",$F26&lt;&gt;"Cancelled",$G26&lt;DATE(YEAR(I$9),MONTH(I$9)+1,1),$H26&gt;=I$9),AND($F26&lt;&gt;"Complete",$E26="At risk"))</x:formula>
    </x:cfRule>
    <x:cfRule type="expression" dxfId="861" priority="772">
      <x:formula>AND(AND($B26&lt;&gt;"",Projects!$M26&lt;&gt;"Check inputs",$F26&lt;&gt;"Cancelled",$G26&lt;DATE(YEAR(I$9),MONTH(I$9)+1,1),$H26&gt;=I$9),AND($F26&lt;&gt;"Complete",$E26="Off track"))</x:formula>
    </x:cfRule>
  </x:conditionalFormatting>
  <x:conditionalFormatting sqref="J26:J26">
    <x:cfRule type="expression" dxfId="862" priority="773">
      <x:formula>AND(AND($B26&lt;&gt;"",Projects!$M26&lt;&gt;"Check inputs",$F26&lt;&gt;"Cancelled",$G26&lt;DATE(YEAR(J$9),MONTH(J$9)+1,1),$H26&gt;=J$9),$F26="Complete")</x:formula>
    </x:cfRule>
    <x:cfRule type="expression" dxfId="863" priority="774">
      <x:formula>AND(AND($B26&lt;&gt;"",Projects!$M26&lt;&gt;"Check inputs",$F26&lt;&gt;"Cancelled",$G26&lt;DATE(YEAR(J$9),MONTH(J$9)+1,1),$H26&gt;=J$9),AND($F26&lt;&gt;"Complete",$E26="On track"))</x:formula>
    </x:cfRule>
    <x:cfRule type="expression" dxfId="864" priority="775">
      <x:formula>AND(AND($B26&lt;&gt;"",Projects!$M26&lt;&gt;"Check inputs",$F26&lt;&gt;"Cancelled",$G26&lt;DATE(YEAR(J$9),MONTH(J$9)+1,1),$H26&gt;=J$9),AND($F26&lt;&gt;"Complete",$E26="At risk"))</x:formula>
    </x:cfRule>
    <x:cfRule type="expression" dxfId="865" priority="776">
      <x:formula>AND(AND($B26&lt;&gt;"",Projects!$M26&lt;&gt;"Check inputs",$F26&lt;&gt;"Cancelled",$G26&lt;DATE(YEAR(J$9),MONTH(J$9)+1,1),$H26&gt;=J$9),AND($F26&lt;&gt;"Complete",$E26="Off track"))</x:formula>
    </x:cfRule>
  </x:conditionalFormatting>
  <x:conditionalFormatting sqref="K26:K26">
    <x:cfRule type="expression" dxfId="866" priority="777">
      <x:formula>AND(AND($B26&lt;&gt;"",Projects!$M26&lt;&gt;"Check inputs",$F26&lt;&gt;"Cancelled",$G26&lt;DATE(YEAR(K$9),MONTH(K$9)+1,1),$H26&gt;=K$9),$F26="Complete")</x:formula>
    </x:cfRule>
    <x:cfRule type="expression" dxfId="867" priority="778">
      <x:formula>AND(AND($B26&lt;&gt;"",Projects!$M26&lt;&gt;"Check inputs",$F26&lt;&gt;"Cancelled",$G26&lt;DATE(YEAR(K$9),MONTH(K$9)+1,1),$H26&gt;=K$9),AND($F26&lt;&gt;"Complete",$E26="On track"))</x:formula>
    </x:cfRule>
    <x:cfRule type="expression" dxfId="868" priority="779">
      <x:formula>AND(AND($B26&lt;&gt;"",Projects!$M26&lt;&gt;"Check inputs",$F26&lt;&gt;"Cancelled",$G26&lt;DATE(YEAR(K$9),MONTH(K$9)+1,1),$H26&gt;=K$9),AND($F26&lt;&gt;"Complete",$E26="At risk"))</x:formula>
    </x:cfRule>
    <x:cfRule type="expression" dxfId="869" priority="780">
      <x:formula>AND(AND($B26&lt;&gt;"",Projects!$M26&lt;&gt;"Check inputs",$F26&lt;&gt;"Cancelled",$G26&lt;DATE(YEAR(K$9),MONTH(K$9)+1,1),$H26&gt;=K$9),AND($F26&lt;&gt;"Complete",$E26="Off track"))</x:formula>
    </x:cfRule>
  </x:conditionalFormatting>
  <x:conditionalFormatting sqref="L26:L26">
    <x:cfRule type="expression" dxfId="870" priority="781">
      <x:formula>AND(AND($B26&lt;&gt;"",Projects!$M26&lt;&gt;"Check inputs",$F26&lt;&gt;"Cancelled",$G26&lt;DATE(YEAR(L$9),MONTH(L$9)+1,1),$H26&gt;=L$9),$F26="Complete")</x:formula>
    </x:cfRule>
    <x:cfRule type="expression" dxfId="871" priority="782">
      <x:formula>AND(AND($B26&lt;&gt;"",Projects!$M26&lt;&gt;"Check inputs",$F26&lt;&gt;"Cancelled",$G26&lt;DATE(YEAR(L$9),MONTH(L$9)+1,1),$H26&gt;=L$9),AND($F26&lt;&gt;"Complete",$E26="On track"))</x:formula>
    </x:cfRule>
    <x:cfRule type="expression" dxfId="872" priority="783">
      <x:formula>AND(AND($B26&lt;&gt;"",Projects!$M26&lt;&gt;"Check inputs",$F26&lt;&gt;"Cancelled",$G26&lt;DATE(YEAR(L$9),MONTH(L$9)+1,1),$H26&gt;=L$9),AND($F26&lt;&gt;"Complete",$E26="At risk"))</x:formula>
    </x:cfRule>
    <x:cfRule type="expression" dxfId="873" priority="784">
      <x:formula>AND(AND($B26&lt;&gt;"",Projects!$M26&lt;&gt;"Check inputs",$F26&lt;&gt;"Cancelled",$G26&lt;DATE(YEAR(L$9),MONTH(L$9)+1,1),$H26&gt;=L$9),AND($F26&lt;&gt;"Complete",$E26="Off track"))</x:formula>
    </x:cfRule>
  </x:conditionalFormatting>
  <x:conditionalFormatting sqref="M26:M26">
    <x:cfRule type="expression" dxfId="874" priority="785">
      <x:formula>AND(AND($B26&lt;&gt;"",Projects!$M26&lt;&gt;"Check inputs",$F26&lt;&gt;"Cancelled",$G26&lt;DATE(YEAR(M$9),MONTH(M$9)+1,1),$H26&gt;=M$9),$F26="Complete")</x:formula>
    </x:cfRule>
    <x:cfRule type="expression" dxfId="875" priority="786">
      <x:formula>AND(AND($B26&lt;&gt;"",Projects!$M26&lt;&gt;"Check inputs",$F26&lt;&gt;"Cancelled",$G26&lt;DATE(YEAR(M$9),MONTH(M$9)+1,1),$H26&gt;=M$9),AND($F26&lt;&gt;"Complete",$E26="On track"))</x:formula>
    </x:cfRule>
    <x:cfRule type="expression" dxfId="876" priority="787">
      <x:formula>AND(AND($B26&lt;&gt;"",Projects!$M26&lt;&gt;"Check inputs",$F26&lt;&gt;"Cancelled",$G26&lt;DATE(YEAR(M$9),MONTH(M$9)+1,1),$H26&gt;=M$9),AND($F26&lt;&gt;"Complete",$E26="At risk"))</x:formula>
    </x:cfRule>
    <x:cfRule type="expression" dxfId="877" priority="788">
      <x:formula>AND(AND($B26&lt;&gt;"",Projects!$M26&lt;&gt;"Check inputs",$F26&lt;&gt;"Cancelled",$G26&lt;DATE(YEAR(M$9),MONTH(M$9)+1,1),$H26&gt;=M$9),AND($F26&lt;&gt;"Complete",$E26="Off track"))</x:formula>
    </x:cfRule>
  </x:conditionalFormatting>
  <x:conditionalFormatting sqref="N26:N26">
    <x:cfRule type="expression" dxfId="878" priority="789">
      <x:formula>AND(AND($B26&lt;&gt;"",Projects!$M26&lt;&gt;"Check inputs",$F26&lt;&gt;"Cancelled",$G26&lt;DATE(YEAR(N$9),MONTH(N$9)+1,1),$H26&gt;=N$9),$F26="Complete")</x:formula>
    </x:cfRule>
    <x:cfRule type="expression" dxfId="879" priority="790">
      <x:formula>AND(AND($B26&lt;&gt;"",Projects!$M26&lt;&gt;"Check inputs",$F26&lt;&gt;"Cancelled",$G26&lt;DATE(YEAR(N$9),MONTH(N$9)+1,1),$H26&gt;=N$9),AND($F26&lt;&gt;"Complete",$E26="On track"))</x:formula>
    </x:cfRule>
    <x:cfRule type="expression" dxfId="880" priority="791">
      <x:formula>AND(AND($B26&lt;&gt;"",Projects!$M26&lt;&gt;"Check inputs",$F26&lt;&gt;"Cancelled",$G26&lt;DATE(YEAR(N$9),MONTH(N$9)+1,1),$H26&gt;=N$9),AND($F26&lt;&gt;"Complete",$E26="At risk"))</x:formula>
    </x:cfRule>
    <x:cfRule type="expression" dxfId="881" priority="792">
      <x:formula>AND(AND($B26&lt;&gt;"",Projects!$M26&lt;&gt;"Check inputs",$F26&lt;&gt;"Cancelled",$G26&lt;DATE(YEAR(N$9),MONTH(N$9)+1,1),$H26&gt;=N$9),AND($F26&lt;&gt;"Complete",$E26="Off track"))</x:formula>
    </x:cfRule>
  </x:conditionalFormatting>
  <x:conditionalFormatting sqref="O26:O26">
    <x:cfRule type="expression" dxfId="882" priority="793">
      <x:formula>AND(AND($B26&lt;&gt;"",Projects!$M26&lt;&gt;"Check inputs",$F26&lt;&gt;"Cancelled",$G26&lt;DATE(YEAR(O$9),MONTH(O$9)+1,1),$H26&gt;=O$9),$F26="Complete")</x:formula>
    </x:cfRule>
    <x:cfRule type="expression" dxfId="883" priority="794">
      <x:formula>AND(AND($B26&lt;&gt;"",Projects!$M26&lt;&gt;"Check inputs",$F26&lt;&gt;"Cancelled",$G26&lt;DATE(YEAR(O$9),MONTH(O$9)+1,1),$H26&gt;=O$9),AND($F26&lt;&gt;"Complete",$E26="On track"))</x:formula>
    </x:cfRule>
    <x:cfRule type="expression" dxfId="884" priority="795">
      <x:formula>AND(AND($B26&lt;&gt;"",Projects!$M26&lt;&gt;"Check inputs",$F26&lt;&gt;"Cancelled",$G26&lt;DATE(YEAR(O$9),MONTH(O$9)+1,1),$H26&gt;=O$9),AND($F26&lt;&gt;"Complete",$E26="At risk"))</x:formula>
    </x:cfRule>
    <x:cfRule type="expression" dxfId="885" priority="796">
      <x:formula>AND(AND($B26&lt;&gt;"",Projects!$M26&lt;&gt;"Check inputs",$F26&lt;&gt;"Cancelled",$G26&lt;DATE(YEAR(O$9),MONTH(O$9)+1,1),$H26&gt;=O$9),AND($F26&lt;&gt;"Complete",$E26="Off track"))</x:formula>
    </x:cfRule>
  </x:conditionalFormatting>
  <x:conditionalFormatting sqref="P26:P26">
    <x:cfRule type="expression" dxfId="886" priority="797">
      <x:formula>AND(AND($B26&lt;&gt;"",Projects!$M26&lt;&gt;"Check inputs",$F26&lt;&gt;"Cancelled",$G26&lt;DATE(YEAR(P$9),MONTH(P$9)+1,1),$H26&gt;=P$9),$F26="Complete")</x:formula>
    </x:cfRule>
    <x:cfRule type="expression" dxfId="887" priority="798">
      <x:formula>AND(AND($B26&lt;&gt;"",Projects!$M26&lt;&gt;"Check inputs",$F26&lt;&gt;"Cancelled",$G26&lt;DATE(YEAR(P$9),MONTH(P$9)+1,1),$H26&gt;=P$9),AND($F26&lt;&gt;"Complete",$E26="On track"))</x:formula>
    </x:cfRule>
    <x:cfRule type="expression" dxfId="888" priority="799">
      <x:formula>AND(AND($B26&lt;&gt;"",Projects!$M26&lt;&gt;"Check inputs",$F26&lt;&gt;"Cancelled",$G26&lt;DATE(YEAR(P$9),MONTH(P$9)+1,1),$H26&gt;=P$9),AND($F26&lt;&gt;"Complete",$E26="At risk"))</x:formula>
    </x:cfRule>
    <x:cfRule type="expression" dxfId="889" priority="800">
      <x:formula>AND(AND($B26&lt;&gt;"",Projects!$M26&lt;&gt;"Check inputs",$F26&lt;&gt;"Cancelled",$G26&lt;DATE(YEAR(P$9),MONTH(P$9)+1,1),$H26&gt;=P$9),AND($F26&lt;&gt;"Complete",$E26="Off track"))</x:formula>
    </x:cfRule>
  </x:conditionalFormatting>
  <x:conditionalFormatting sqref="Q26:Q26">
    <x:cfRule type="expression" dxfId="890" priority="801">
      <x:formula>AND(AND($B26&lt;&gt;"",Projects!$M26&lt;&gt;"Check inputs",$F26&lt;&gt;"Cancelled",$G26&lt;DATE(YEAR(Q$9),MONTH(Q$9)+1,1),$H26&gt;=Q$9),$F26="Complete")</x:formula>
    </x:cfRule>
    <x:cfRule type="expression" dxfId="891" priority="802">
      <x:formula>AND(AND($B26&lt;&gt;"",Projects!$M26&lt;&gt;"Check inputs",$F26&lt;&gt;"Cancelled",$G26&lt;DATE(YEAR(Q$9),MONTH(Q$9)+1,1),$H26&gt;=Q$9),AND($F26&lt;&gt;"Complete",$E26="On track"))</x:formula>
    </x:cfRule>
    <x:cfRule type="expression" dxfId="892" priority="803">
      <x:formula>AND(AND($B26&lt;&gt;"",Projects!$M26&lt;&gt;"Check inputs",$F26&lt;&gt;"Cancelled",$G26&lt;DATE(YEAR(Q$9),MONTH(Q$9)+1,1),$H26&gt;=Q$9),AND($F26&lt;&gt;"Complete",$E26="At risk"))</x:formula>
    </x:cfRule>
    <x:cfRule type="expression" dxfId="893" priority="804">
      <x:formula>AND(AND($B26&lt;&gt;"",Projects!$M26&lt;&gt;"Check inputs",$F26&lt;&gt;"Cancelled",$G26&lt;DATE(YEAR(Q$9),MONTH(Q$9)+1,1),$H26&gt;=Q$9),AND($F26&lt;&gt;"Complete",$E26="Off track"))</x:formula>
    </x:cfRule>
  </x:conditionalFormatting>
  <x:conditionalFormatting sqref="R26:R26">
    <x:cfRule type="expression" dxfId="894" priority="805">
      <x:formula>AND(AND($B26&lt;&gt;"",Projects!$M26&lt;&gt;"Check inputs",$F26&lt;&gt;"Cancelled",$G26&lt;DATE(YEAR(R$9),MONTH(R$9)+1,1),$H26&gt;=R$9),$F26="Complete")</x:formula>
    </x:cfRule>
    <x:cfRule type="expression" dxfId="895" priority="806">
      <x:formula>AND(AND($B26&lt;&gt;"",Projects!$M26&lt;&gt;"Check inputs",$F26&lt;&gt;"Cancelled",$G26&lt;DATE(YEAR(R$9),MONTH(R$9)+1,1),$H26&gt;=R$9),AND($F26&lt;&gt;"Complete",$E26="On track"))</x:formula>
    </x:cfRule>
    <x:cfRule type="expression" dxfId="896" priority="807">
      <x:formula>AND(AND($B26&lt;&gt;"",Projects!$M26&lt;&gt;"Check inputs",$F26&lt;&gt;"Cancelled",$G26&lt;DATE(YEAR(R$9),MONTH(R$9)+1,1),$H26&gt;=R$9),AND($F26&lt;&gt;"Complete",$E26="At risk"))</x:formula>
    </x:cfRule>
    <x:cfRule type="expression" dxfId="897" priority="808">
      <x:formula>AND(AND($B26&lt;&gt;"",Projects!$M26&lt;&gt;"Check inputs",$F26&lt;&gt;"Cancelled",$G26&lt;DATE(YEAR(R$9),MONTH(R$9)+1,1),$H26&gt;=R$9),AND($F26&lt;&gt;"Complete",$E26="Off track"))</x:formula>
    </x:cfRule>
  </x:conditionalFormatting>
  <x:conditionalFormatting sqref="S26:S26">
    <x:cfRule type="expression" dxfId="898" priority="809">
      <x:formula>AND(AND($B26&lt;&gt;"",Projects!$M26&lt;&gt;"Check inputs",$F26&lt;&gt;"Cancelled",$G26&lt;DATE(YEAR(S$9),MONTH(S$9)+1,1),$H26&gt;=S$9),$F26="Complete")</x:formula>
    </x:cfRule>
    <x:cfRule type="expression" dxfId="899" priority="810">
      <x:formula>AND(AND($B26&lt;&gt;"",Projects!$M26&lt;&gt;"Check inputs",$F26&lt;&gt;"Cancelled",$G26&lt;DATE(YEAR(S$9),MONTH(S$9)+1,1),$H26&gt;=S$9),AND($F26&lt;&gt;"Complete",$E26="On track"))</x:formula>
    </x:cfRule>
    <x:cfRule type="expression" dxfId="900" priority="811">
      <x:formula>AND(AND($B26&lt;&gt;"",Projects!$M26&lt;&gt;"Check inputs",$F26&lt;&gt;"Cancelled",$G26&lt;DATE(YEAR(S$9),MONTH(S$9)+1,1),$H26&gt;=S$9),AND($F26&lt;&gt;"Complete",$E26="At risk"))</x:formula>
    </x:cfRule>
    <x:cfRule type="expression" dxfId="901" priority="812">
      <x:formula>AND(AND($B26&lt;&gt;"",Projects!$M26&lt;&gt;"Check inputs",$F26&lt;&gt;"Cancelled",$G26&lt;DATE(YEAR(S$9),MONTH(S$9)+1,1),$H26&gt;=S$9),AND($F26&lt;&gt;"Complete",$E26="Off track"))</x:formula>
    </x:cfRule>
  </x:conditionalFormatting>
  <x:conditionalFormatting sqref="T26:T26">
    <x:cfRule type="expression" dxfId="902" priority="813">
      <x:formula>AND(AND($B26&lt;&gt;"",Projects!$M26&lt;&gt;"Check inputs",$F26&lt;&gt;"Cancelled",$G26&lt;DATE(YEAR(T$9),MONTH(T$9)+1,1),$H26&gt;=T$9),$F26="Complete")</x:formula>
    </x:cfRule>
    <x:cfRule type="expression" dxfId="903" priority="814">
      <x:formula>AND(AND($B26&lt;&gt;"",Projects!$M26&lt;&gt;"Check inputs",$F26&lt;&gt;"Cancelled",$G26&lt;DATE(YEAR(T$9),MONTH(T$9)+1,1),$H26&gt;=T$9),AND($F26&lt;&gt;"Complete",$E26="On track"))</x:formula>
    </x:cfRule>
    <x:cfRule type="expression" dxfId="904" priority="815">
      <x:formula>AND(AND($B26&lt;&gt;"",Projects!$M26&lt;&gt;"Check inputs",$F26&lt;&gt;"Cancelled",$G26&lt;DATE(YEAR(T$9),MONTH(T$9)+1,1),$H26&gt;=T$9),AND($F26&lt;&gt;"Complete",$E26="At risk"))</x:formula>
    </x:cfRule>
    <x:cfRule type="expression" dxfId="905" priority="816">
      <x:formula>AND(AND($B26&lt;&gt;"",Projects!$M26&lt;&gt;"Check inputs",$F26&lt;&gt;"Cancelled",$G26&lt;DATE(YEAR(T$9),MONTH(T$9)+1,1),$H26&gt;=T$9),AND($F26&lt;&gt;"Complete",$E26="Off track"))</x:formula>
    </x:cfRule>
  </x:conditionalFormatting>
  <x:conditionalFormatting sqref="I27:I27">
    <x:cfRule type="expression" dxfId="906" priority="817">
      <x:formula>AND(AND($B27&lt;&gt;"",Projects!$M27&lt;&gt;"Check inputs",$F27&lt;&gt;"Cancelled",$G27&lt;DATE(YEAR(I$9),MONTH(I$9)+1,1),$H27&gt;=I$9),$F27="Complete")</x:formula>
    </x:cfRule>
    <x:cfRule type="expression" dxfId="907" priority="818">
      <x:formula>AND(AND($B27&lt;&gt;"",Projects!$M27&lt;&gt;"Check inputs",$F27&lt;&gt;"Cancelled",$G27&lt;DATE(YEAR(I$9),MONTH(I$9)+1,1),$H27&gt;=I$9),AND($F27&lt;&gt;"Complete",$E27="On track"))</x:formula>
    </x:cfRule>
    <x:cfRule type="expression" dxfId="908" priority="819">
      <x:formula>AND(AND($B27&lt;&gt;"",Projects!$M27&lt;&gt;"Check inputs",$F27&lt;&gt;"Cancelled",$G27&lt;DATE(YEAR(I$9),MONTH(I$9)+1,1),$H27&gt;=I$9),AND($F27&lt;&gt;"Complete",$E27="At risk"))</x:formula>
    </x:cfRule>
    <x:cfRule type="expression" dxfId="909" priority="820">
      <x:formula>AND(AND($B27&lt;&gt;"",Projects!$M27&lt;&gt;"Check inputs",$F27&lt;&gt;"Cancelled",$G27&lt;DATE(YEAR(I$9),MONTH(I$9)+1,1),$H27&gt;=I$9),AND($F27&lt;&gt;"Complete",$E27="Off track"))</x:formula>
    </x:cfRule>
  </x:conditionalFormatting>
  <x:conditionalFormatting sqref="J27:J27">
    <x:cfRule type="expression" dxfId="910" priority="821">
      <x:formula>AND(AND($B27&lt;&gt;"",Projects!$M27&lt;&gt;"Check inputs",$F27&lt;&gt;"Cancelled",$G27&lt;DATE(YEAR(J$9),MONTH(J$9)+1,1),$H27&gt;=J$9),$F27="Complete")</x:formula>
    </x:cfRule>
    <x:cfRule type="expression" dxfId="911" priority="822">
      <x:formula>AND(AND($B27&lt;&gt;"",Projects!$M27&lt;&gt;"Check inputs",$F27&lt;&gt;"Cancelled",$G27&lt;DATE(YEAR(J$9),MONTH(J$9)+1,1),$H27&gt;=J$9),AND($F27&lt;&gt;"Complete",$E27="On track"))</x:formula>
    </x:cfRule>
    <x:cfRule type="expression" dxfId="912" priority="823">
      <x:formula>AND(AND($B27&lt;&gt;"",Projects!$M27&lt;&gt;"Check inputs",$F27&lt;&gt;"Cancelled",$G27&lt;DATE(YEAR(J$9),MONTH(J$9)+1,1),$H27&gt;=J$9),AND($F27&lt;&gt;"Complete",$E27="At risk"))</x:formula>
    </x:cfRule>
    <x:cfRule type="expression" dxfId="913" priority="824">
      <x:formula>AND(AND($B27&lt;&gt;"",Projects!$M27&lt;&gt;"Check inputs",$F27&lt;&gt;"Cancelled",$G27&lt;DATE(YEAR(J$9),MONTH(J$9)+1,1),$H27&gt;=J$9),AND($F27&lt;&gt;"Complete",$E27="Off track"))</x:formula>
    </x:cfRule>
  </x:conditionalFormatting>
  <x:conditionalFormatting sqref="K27:K27">
    <x:cfRule type="expression" dxfId="914" priority="825">
      <x:formula>AND(AND($B27&lt;&gt;"",Projects!$M27&lt;&gt;"Check inputs",$F27&lt;&gt;"Cancelled",$G27&lt;DATE(YEAR(K$9),MONTH(K$9)+1,1),$H27&gt;=K$9),$F27="Complete")</x:formula>
    </x:cfRule>
    <x:cfRule type="expression" dxfId="915" priority="826">
      <x:formula>AND(AND($B27&lt;&gt;"",Projects!$M27&lt;&gt;"Check inputs",$F27&lt;&gt;"Cancelled",$G27&lt;DATE(YEAR(K$9),MONTH(K$9)+1,1),$H27&gt;=K$9),AND($F27&lt;&gt;"Complete",$E27="On track"))</x:formula>
    </x:cfRule>
    <x:cfRule type="expression" dxfId="916" priority="827">
      <x:formula>AND(AND($B27&lt;&gt;"",Projects!$M27&lt;&gt;"Check inputs",$F27&lt;&gt;"Cancelled",$G27&lt;DATE(YEAR(K$9),MONTH(K$9)+1,1),$H27&gt;=K$9),AND($F27&lt;&gt;"Complete",$E27="At risk"))</x:formula>
    </x:cfRule>
    <x:cfRule type="expression" dxfId="917" priority="828">
      <x:formula>AND(AND($B27&lt;&gt;"",Projects!$M27&lt;&gt;"Check inputs",$F27&lt;&gt;"Cancelled",$G27&lt;DATE(YEAR(K$9),MONTH(K$9)+1,1),$H27&gt;=K$9),AND($F27&lt;&gt;"Complete",$E27="Off track"))</x:formula>
    </x:cfRule>
  </x:conditionalFormatting>
  <x:conditionalFormatting sqref="L27:L27">
    <x:cfRule type="expression" dxfId="918" priority="829">
      <x:formula>AND(AND($B27&lt;&gt;"",Projects!$M27&lt;&gt;"Check inputs",$F27&lt;&gt;"Cancelled",$G27&lt;DATE(YEAR(L$9),MONTH(L$9)+1,1),$H27&gt;=L$9),$F27="Complete")</x:formula>
    </x:cfRule>
    <x:cfRule type="expression" dxfId="919" priority="830">
      <x:formula>AND(AND($B27&lt;&gt;"",Projects!$M27&lt;&gt;"Check inputs",$F27&lt;&gt;"Cancelled",$G27&lt;DATE(YEAR(L$9),MONTH(L$9)+1,1),$H27&gt;=L$9),AND($F27&lt;&gt;"Complete",$E27="On track"))</x:formula>
    </x:cfRule>
    <x:cfRule type="expression" dxfId="920" priority="831">
      <x:formula>AND(AND($B27&lt;&gt;"",Projects!$M27&lt;&gt;"Check inputs",$F27&lt;&gt;"Cancelled",$G27&lt;DATE(YEAR(L$9),MONTH(L$9)+1,1),$H27&gt;=L$9),AND($F27&lt;&gt;"Complete",$E27="At risk"))</x:formula>
    </x:cfRule>
    <x:cfRule type="expression" dxfId="921" priority="832">
      <x:formula>AND(AND($B27&lt;&gt;"",Projects!$M27&lt;&gt;"Check inputs",$F27&lt;&gt;"Cancelled",$G27&lt;DATE(YEAR(L$9),MONTH(L$9)+1,1),$H27&gt;=L$9),AND($F27&lt;&gt;"Complete",$E27="Off track"))</x:formula>
    </x:cfRule>
  </x:conditionalFormatting>
  <x:conditionalFormatting sqref="M27:M27">
    <x:cfRule type="expression" dxfId="922" priority="833">
      <x:formula>AND(AND($B27&lt;&gt;"",Projects!$M27&lt;&gt;"Check inputs",$F27&lt;&gt;"Cancelled",$G27&lt;DATE(YEAR(M$9),MONTH(M$9)+1,1),$H27&gt;=M$9),$F27="Complete")</x:formula>
    </x:cfRule>
    <x:cfRule type="expression" dxfId="923" priority="834">
      <x:formula>AND(AND($B27&lt;&gt;"",Projects!$M27&lt;&gt;"Check inputs",$F27&lt;&gt;"Cancelled",$G27&lt;DATE(YEAR(M$9),MONTH(M$9)+1,1),$H27&gt;=M$9),AND($F27&lt;&gt;"Complete",$E27="On track"))</x:formula>
    </x:cfRule>
    <x:cfRule type="expression" dxfId="924" priority="835">
      <x:formula>AND(AND($B27&lt;&gt;"",Projects!$M27&lt;&gt;"Check inputs",$F27&lt;&gt;"Cancelled",$G27&lt;DATE(YEAR(M$9),MONTH(M$9)+1,1),$H27&gt;=M$9),AND($F27&lt;&gt;"Complete",$E27="At risk"))</x:formula>
    </x:cfRule>
    <x:cfRule type="expression" dxfId="925" priority="836">
      <x:formula>AND(AND($B27&lt;&gt;"",Projects!$M27&lt;&gt;"Check inputs",$F27&lt;&gt;"Cancelled",$G27&lt;DATE(YEAR(M$9),MONTH(M$9)+1,1),$H27&gt;=M$9),AND($F27&lt;&gt;"Complete",$E27="Off track"))</x:formula>
    </x:cfRule>
  </x:conditionalFormatting>
  <x:conditionalFormatting sqref="N27:N27">
    <x:cfRule type="expression" dxfId="926" priority="837">
      <x:formula>AND(AND($B27&lt;&gt;"",Projects!$M27&lt;&gt;"Check inputs",$F27&lt;&gt;"Cancelled",$G27&lt;DATE(YEAR(N$9),MONTH(N$9)+1,1),$H27&gt;=N$9),$F27="Complete")</x:formula>
    </x:cfRule>
    <x:cfRule type="expression" dxfId="927" priority="838">
      <x:formula>AND(AND($B27&lt;&gt;"",Projects!$M27&lt;&gt;"Check inputs",$F27&lt;&gt;"Cancelled",$G27&lt;DATE(YEAR(N$9),MONTH(N$9)+1,1),$H27&gt;=N$9),AND($F27&lt;&gt;"Complete",$E27="On track"))</x:formula>
    </x:cfRule>
    <x:cfRule type="expression" dxfId="928" priority="839">
      <x:formula>AND(AND($B27&lt;&gt;"",Projects!$M27&lt;&gt;"Check inputs",$F27&lt;&gt;"Cancelled",$G27&lt;DATE(YEAR(N$9),MONTH(N$9)+1,1),$H27&gt;=N$9),AND($F27&lt;&gt;"Complete",$E27="At risk"))</x:formula>
    </x:cfRule>
    <x:cfRule type="expression" dxfId="929" priority="840">
      <x:formula>AND(AND($B27&lt;&gt;"",Projects!$M27&lt;&gt;"Check inputs",$F27&lt;&gt;"Cancelled",$G27&lt;DATE(YEAR(N$9),MONTH(N$9)+1,1),$H27&gt;=N$9),AND($F27&lt;&gt;"Complete",$E27="Off track"))</x:formula>
    </x:cfRule>
  </x:conditionalFormatting>
  <x:conditionalFormatting sqref="O27:O27">
    <x:cfRule type="expression" dxfId="930" priority="841">
      <x:formula>AND(AND($B27&lt;&gt;"",Projects!$M27&lt;&gt;"Check inputs",$F27&lt;&gt;"Cancelled",$G27&lt;DATE(YEAR(O$9),MONTH(O$9)+1,1),$H27&gt;=O$9),$F27="Complete")</x:formula>
    </x:cfRule>
    <x:cfRule type="expression" dxfId="931" priority="842">
      <x:formula>AND(AND($B27&lt;&gt;"",Projects!$M27&lt;&gt;"Check inputs",$F27&lt;&gt;"Cancelled",$G27&lt;DATE(YEAR(O$9),MONTH(O$9)+1,1),$H27&gt;=O$9),AND($F27&lt;&gt;"Complete",$E27="On track"))</x:formula>
    </x:cfRule>
    <x:cfRule type="expression" dxfId="932" priority="843">
      <x:formula>AND(AND($B27&lt;&gt;"",Projects!$M27&lt;&gt;"Check inputs",$F27&lt;&gt;"Cancelled",$G27&lt;DATE(YEAR(O$9),MONTH(O$9)+1,1),$H27&gt;=O$9),AND($F27&lt;&gt;"Complete",$E27="At risk"))</x:formula>
    </x:cfRule>
    <x:cfRule type="expression" dxfId="933" priority="844">
      <x:formula>AND(AND($B27&lt;&gt;"",Projects!$M27&lt;&gt;"Check inputs",$F27&lt;&gt;"Cancelled",$G27&lt;DATE(YEAR(O$9),MONTH(O$9)+1,1),$H27&gt;=O$9),AND($F27&lt;&gt;"Complete",$E27="Off track"))</x:formula>
    </x:cfRule>
  </x:conditionalFormatting>
  <x:conditionalFormatting sqref="P27:P27">
    <x:cfRule type="expression" dxfId="934" priority="845">
      <x:formula>AND(AND($B27&lt;&gt;"",Projects!$M27&lt;&gt;"Check inputs",$F27&lt;&gt;"Cancelled",$G27&lt;DATE(YEAR(P$9),MONTH(P$9)+1,1),$H27&gt;=P$9),$F27="Complete")</x:formula>
    </x:cfRule>
    <x:cfRule type="expression" dxfId="935" priority="846">
      <x:formula>AND(AND($B27&lt;&gt;"",Projects!$M27&lt;&gt;"Check inputs",$F27&lt;&gt;"Cancelled",$G27&lt;DATE(YEAR(P$9),MONTH(P$9)+1,1),$H27&gt;=P$9),AND($F27&lt;&gt;"Complete",$E27="On track"))</x:formula>
    </x:cfRule>
    <x:cfRule type="expression" dxfId="936" priority="847">
      <x:formula>AND(AND($B27&lt;&gt;"",Projects!$M27&lt;&gt;"Check inputs",$F27&lt;&gt;"Cancelled",$G27&lt;DATE(YEAR(P$9),MONTH(P$9)+1,1),$H27&gt;=P$9),AND($F27&lt;&gt;"Complete",$E27="At risk"))</x:formula>
    </x:cfRule>
    <x:cfRule type="expression" dxfId="937" priority="848">
      <x:formula>AND(AND($B27&lt;&gt;"",Projects!$M27&lt;&gt;"Check inputs",$F27&lt;&gt;"Cancelled",$G27&lt;DATE(YEAR(P$9),MONTH(P$9)+1,1),$H27&gt;=P$9),AND($F27&lt;&gt;"Complete",$E27="Off track"))</x:formula>
    </x:cfRule>
  </x:conditionalFormatting>
  <x:conditionalFormatting sqref="Q27:Q27">
    <x:cfRule type="expression" dxfId="938" priority="849">
      <x:formula>AND(AND($B27&lt;&gt;"",Projects!$M27&lt;&gt;"Check inputs",$F27&lt;&gt;"Cancelled",$G27&lt;DATE(YEAR(Q$9),MONTH(Q$9)+1,1),$H27&gt;=Q$9),$F27="Complete")</x:formula>
    </x:cfRule>
    <x:cfRule type="expression" dxfId="939" priority="850">
      <x:formula>AND(AND($B27&lt;&gt;"",Projects!$M27&lt;&gt;"Check inputs",$F27&lt;&gt;"Cancelled",$G27&lt;DATE(YEAR(Q$9),MONTH(Q$9)+1,1),$H27&gt;=Q$9),AND($F27&lt;&gt;"Complete",$E27="On track"))</x:formula>
    </x:cfRule>
    <x:cfRule type="expression" dxfId="940" priority="851">
      <x:formula>AND(AND($B27&lt;&gt;"",Projects!$M27&lt;&gt;"Check inputs",$F27&lt;&gt;"Cancelled",$G27&lt;DATE(YEAR(Q$9),MONTH(Q$9)+1,1),$H27&gt;=Q$9),AND($F27&lt;&gt;"Complete",$E27="At risk"))</x:formula>
    </x:cfRule>
    <x:cfRule type="expression" dxfId="941" priority="852">
      <x:formula>AND(AND($B27&lt;&gt;"",Projects!$M27&lt;&gt;"Check inputs",$F27&lt;&gt;"Cancelled",$G27&lt;DATE(YEAR(Q$9),MONTH(Q$9)+1,1),$H27&gt;=Q$9),AND($F27&lt;&gt;"Complete",$E27="Off track"))</x:formula>
    </x:cfRule>
  </x:conditionalFormatting>
  <x:conditionalFormatting sqref="R27:R27">
    <x:cfRule type="expression" dxfId="942" priority="853">
      <x:formula>AND(AND($B27&lt;&gt;"",Projects!$M27&lt;&gt;"Check inputs",$F27&lt;&gt;"Cancelled",$G27&lt;DATE(YEAR(R$9),MONTH(R$9)+1,1),$H27&gt;=R$9),$F27="Complete")</x:formula>
    </x:cfRule>
    <x:cfRule type="expression" dxfId="943" priority="854">
      <x:formula>AND(AND($B27&lt;&gt;"",Projects!$M27&lt;&gt;"Check inputs",$F27&lt;&gt;"Cancelled",$G27&lt;DATE(YEAR(R$9),MONTH(R$9)+1,1),$H27&gt;=R$9),AND($F27&lt;&gt;"Complete",$E27="On track"))</x:formula>
    </x:cfRule>
    <x:cfRule type="expression" dxfId="944" priority="855">
      <x:formula>AND(AND($B27&lt;&gt;"",Projects!$M27&lt;&gt;"Check inputs",$F27&lt;&gt;"Cancelled",$G27&lt;DATE(YEAR(R$9),MONTH(R$9)+1,1),$H27&gt;=R$9),AND($F27&lt;&gt;"Complete",$E27="At risk"))</x:formula>
    </x:cfRule>
    <x:cfRule type="expression" dxfId="945" priority="856">
      <x:formula>AND(AND($B27&lt;&gt;"",Projects!$M27&lt;&gt;"Check inputs",$F27&lt;&gt;"Cancelled",$G27&lt;DATE(YEAR(R$9),MONTH(R$9)+1,1),$H27&gt;=R$9),AND($F27&lt;&gt;"Complete",$E27="Off track"))</x:formula>
    </x:cfRule>
  </x:conditionalFormatting>
  <x:conditionalFormatting sqref="S27:S27">
    <x:cfRule type="expression" dxfId="946" priority="857">
      <x:formula>AND(AND($B27&lt;&gt;"",Projects!$M27&lt;&gt;"Check inputs",$F27&lt;&gt;"Cancelled",$G27&lt;DATE(YEAR(S$9),MONTH(S$9)+1,1),$H27&gt;=S$9),$F27="Complete")</x:formula>
    </x:cfRule>
    <x:cfRule type="expression" dxfId="947" priority="858">
      <x:formula>AND(AND($B27&lt;&gt;"",Projects!$M27&lt;&gt;"Check inputs",$F27&lt;&gt;"Cancelled",$G27&lt;DATE(YEAR(S$9),MONTH(S$9)+1,1),$H27&gt;=S$9),AND($F27&lt;&gt;"Complete",$E27="On track"))</x:formula>
    </x:cfRule>
    <x:cfRule type="expression" dxfId="948" priority="859">
      <x:formula>AND(AND($B27&lt;&gt;"",Projects!$M27&lt;&gt;"Check inputs",$F27&lt;&gt;"Cancelled",$G27&lt;DATE(YEAR(S$9),MONTH(S$9)+1,1),$H27&gt;=S$9),AND($F27&lt;&gt;"Complete",$E27="At risk"))</x:formula>
    </x:cfRule>
    <x:cfRule type="expression" dxfId="949" priority="860">
      <x:formula>AND(AND($B27&lt;&gt;"",Projects!$M27&lt;&gt;"Check inputs",$F27&lt;&gt;"Cancelled",$G27&lt;DATE(YEAR(S$9),MONTH(S$9)+1,1),$H27&gt;=S$9),AND($F27&lt;&gt;"Complete",$E27="Off track"))</x:formula>
    </x:cfRule>
  </x:conditionalFormatting>
  <x:conditionalFormatting sqref="T27:T27">
    <x:cfRule type="expression" dxfId="950" priority="861">
      <x:formula>AND(AND($B27&lt;&gt;"",Projects!$M27&lt;&gt;"Check inputs",$F27&lt;&gt;"Cancelled",$G27&lt;DATE(YEAR(T$9),MONTH(T$9)+1,1),$H27&gt;=T$9),$F27="Complete")</x:formula>
    </x:cfRule>
    <x:cfRule type="expression" dxfId="951" priority="862">
      <x:formula>AND(AND($B27&lt;&gt;"",Projects!$M27&lt;&gt;"Check inputs",$F27&lt;&gt;"Cancelled",$G27&lt;DATE(YEAR(T$9),MONTH(T$9)+1,1),$H27&gt;=T$9),AND($F27&lt;&gt;"Complete",$E27="On track"))</x:formula>
    </x:cfRule>
    <x:cfRule type="expression" dxfId="952" priority="863">
      <x:formula>AND(AND($B27&lt;&gt;"",Projects!$M27&lt;&gt;"Check inputs",$F27&lt;&gt;"Cancelled",$G27&lt;DATE(YEAR(T$9),MONTH(T$9)+1,1),$H27&gt;=T$9),AND($F27&lt;&gt;"Complete",$E27="At risk"))</x:formula>
    </x:cfRule>
    <x:cfRule type="expression" dxfId="953" priority="864">
      <x:formula>AND(AND($B27&lt;&gt;"",Projects!$M27&lt;&gt;"Check inputs",$F27&lt;&gt;"Cancelled",$G27&lt;DATE(YEAR(T$9),MONTH(T$9)+1,1),$H27&gt;=T$9),AND($F27&lt;&gt;"Complete",$E27="Off track"))</x:formula>
    </x:cfRule>
  </x:conditionalFormatting>
  <x:conditionalFormatting sqref="I28:I28">
    <x:cfRule type="expression" dxfId="954" priority="865">
      <x:formula>AND(AND($B28&lt;&gt;"",Projects!$M28&lt;&gt;"Check inputs",$F28&lt;&gt;"Cancelled",$G28&lt;DATE(YEAR(I$9),MONTH(I$9)+1,1),$H28&gt;=I$9),$F28="Complete")</x:formula>
    </x:cfRule>
    <x:cfRule type="expression" dxfId="955" priority="866">
      <x:formula>AND(AND($B28&lt;&gt;"",Projects!$M28&lt;&gt;"Check inputs",$F28&lt;&gt;"Cancelled",$G28&lt;DATE(YEAR(I$9),MONTH(I$9)+1,1),$H28&gt;=I$9),AND($F28&lt;&gt;"Complete",$E28="On track"))</x:formula>
    </x:cfRule>
    <x:cfRule type="expression" dxfId="956" priority="867">
      <x:formula>AND(AND($B28&lt;&gt;"",Projects!$M28&lt;&gt;"Check inputs",$F28&lt;&gt;"Cancelled",$G28&lt;DATE(YEAR(I$9),MONTH(I$9)+1,1),$H28&gt;=I$9),AND($F28&lt;&gt;"Complete",$E28="At risk"))</x:formula>
    </x:cfRule>
    <x:cfRule type="expression" dxfId="957" priority="868">
      <x:formula>AND(AND($B28&lt;&gt;"",Projects!$M28&lt;&gt;"Check inputs",$F28&lt;&gt;"Cancelled",$G28&lt;DATE(YEAR(I$9),MONTH(I$9)+1,1),$H28&gt;=I$9),AND($F28&lt;&gt;"Complete",$E28="Off track"))</x:formula>
    </x:cfRule>
  </x:conditionalFormatting>
  <x:conditionalFormatting sqref="J28:J28">
    <x:cfRule type="expression" dxfId="958" priority="869">
      <x:formula>AND(AND($B28&lt;&gt;"",Projects!$M28&lt;&gt;"Check inputs",$F28&lt;&gt;"Cancelled",$G28&lt;DATE(YEAR(J$9),MONTH(J$9)+1,1),$H28&gt;=J$9),$F28="Complete")</x:formula>
    </x:cfRule>
    <x:cfRule type="expression" dxfId="959" priority="870">
      <x:formula>AND(AND($B28&lt;&gt;"",Projects!$M28&lt;&gt;"Check inputs",$F28&lt;&gt;"Cancelled",$G28&lt;DATE(YEAR(J$9),MONTH(J$9)+1,1),$H28&gt;=J$9),AND($F28&lt;&gt;"Complete",$E28="On track"))</x:formula>
    </x:cfRule>
    <x:cfRule type="expression" dxfId="960" priority="871">
      <x:formula>AND(AND($B28&lt;&gt;"",Projects!$M28&lt;&gt;"Check inputs",$F28&lt;&gt;"Cancelled",$G28&lt;DATE(YEAR(J$9),MONTH(J$9)+1,1),$H28&gt;=J$9),AND($F28&lt;&gt;"Complete",$E28="At risk"))</x:formula>
    </x:cfRule>
    <x:cfRule type="expression" dxfId="961" priority="872">
      <x:formula>AND(AND($B28&lt;&gt;"",Projects!$M28&lt;&gt;"Check inputs",$F28&lt;&gt;"Cancelled",$G28&lt;DATE(YEAR(J$9),MONTH(J$9)+1,1),$H28&gt;=J$9),AND($F28&lt;&gt;"Complete",$E28="Off track"))</x:formula>
    </x:cfRule>
  </x:conditionalFormatting>
  <x:conditionalFormatting sqref="K28:K28">
    <x:cfRule type="expression" dxfId="962" priority="873">
      <x:formula>AND(AND($B28&lt;&gt;"",Projects!$M28&lt;&gt;"Check inputs",$F28&lt;&gt;"Cancelled",$G28&lt;DATE(YEAR(K$9),MONTH(K$9)+1,1),$H28&gt;=K$9),$F28="Complete")</x:formula>
    </x:cfRule>
    <x:cfRule type="expression" dxfId="963" priority="874">
      <x:formula>AND(AND($B28&lt;&gt;"",Projects!$M28&lt;&gt;"Check inputs",$F28&lt;&gt;"Cancelled",$G28&lt;DATE(YEAR(K$9),MONTH(K$9)+1,1),$H28&gt;=K$9),AND($F28&lt;&gt;"Complete",$E28="On track"))</x:formula>
    </x:cfRule>
    <x:cfRule type="expression" dxfId="964" priority="875">
      <x:formula>AND(AND($B28&lt;&gt;"",Projects!$M28&lt;&gt;"Check inputs",$F28&lt;&gt;"Cancelled",$G28&lt;DATE(YEAR(K$9),MONTH(K$9)+1,1),$H28&gt;=K$9),AND($F28&lt;&gt;"Complete",$E28="At risk"))</x:formula>
    </x:cfRule>
    <x:cfRule type="expression" dxfId="965" priority="876">
      <x:formula>AND(AND($B28&lt;&gt;"",Projects!$M28&lt;&gt;"Check inputs",$F28&lt;&gt;"Cancelled",$G28&lt;DATE(YEAR(K$9),MONTH(K$9)+1,1),$H28&gt;=K$9),AND($F28&lt;&gt;"Complete",$E28="Off track"))</x:formula>
    </x:cfRule>
  </x:conditionalFormatting>
  <x:conditionalFormatting sqref="L28:L28">
    <x:cfRule type="expression" dxfId="966" priority="877">
      <x:formula>AND(AND($B28&lt;&gt;"",Projects!$M28&lt;&gt;"Check inputs",$F28&lt;&gt;"Cancelled",$G28&lt;DATE(YEAR(L$9),MONTH(L$9)+1,1),$H28&gt;=L$9),$F28="Complete")</x:formula>
    </x:cfRule>
    <x:cfRule type="expression" dxfId="967" priority="878">
      <x:formula>AND(AND($B28&lt;&gt;"",Projects!$M28&lt;&gt;"Check inputs",$F28&lt;&gt;"Cancelled",$G28&lt;DATE(YEAR(L$9),MONTH(L$9)+1,1),$H28&gt;=L$9),AND($F28&lt;&gt;"Complete",$E28="On track"))</x:formula>
    </x:cfRule>
    <x:cfRule type="expression" dxfId="968" priority="879">
      <x:formula>AND(AND($B28&lt;&gt;"",Projects!$M28&lt;&gt;"Check inputs",$F28&lt;&gt;"Cancelled",$G28&lt;DATE(YEAR(L$9),MONTH(L$9)+1,1),$H28&gt;=L$9),AND($F28&lt;&gt;"Complete",$E28="At risk"))</x:formula>
    </x:cfRule>
    <x:cfRule type="expression" dxfId="969" priority="880">
      <x:formula>AND(AND($B28&lt;&gt;"",Projects!$M28&lt;&gt;"Check inputs",$F28&lt;&gt;"Cancelled",$G28&lt;DATE(YEAR(L$9),MONTH(L$9)+1,1),$H28&gt;=L$9),AND($F28&lt;&gt;"Complete",$E28="Off track"))</x:formula>
    </x:cfRule>
  </x:conditionalFormatting>
  <x:conditionalFormatting sqref="M28:M28">
    <x:cfRule type="expression" dxfId="970" priority="881">
      <x:formula>AND(AND($B28&lt;&gt;"",Projects!$M28&lt;&gt;"Check inputs",$F28&lt;&gt;"Cancelled",$G28&lt;DATE(YEAR(M$9),MONTH(M$9)+1,1),$H28&gt;=M$9),$F28="Complete")</x:formula>
    </x:cfRule>
    <x:cfRule type="expression" dxfId="971" priority="882">
      <x:formula>AND(AND($B28&lt;&gt;"",Projects!$M28&lt;&gt;"Check inputs",$F28&lt;&gt;"Cancelled",$G28&lt;DATE(YEAR(M$9),MONTH(M$9)+1,1),$H28&gt;=M$9),AND($F28&lt;&gt;"Complete",$E28="On track"))</x:formula>
    </x:cfRule>
    <x:cfRule type="expression" dxfId="972" priority="883">
      <x:formula>AND(AND($B28&lt;&gt;"",Projects!$M28&lt;&gt;"Check inputs",$F28&lt;&gt;"Cancelled",$G28&lt;DATE(YEAR(M$9),MONTH(M$9)+1,1),$H28&gt;=M$9),AND($F28&lt;&gt;"Complete",$E28="At risk"))</x:formula>
    </x:cfRule>
    <x:cfRule type="expression" dxfId="973" priority="884">
      <x:formula>AND(AND($B28&lt;&gt;"",Projects!$M28&lt;&gt;"Check inputs",$F28&lt;&gt;"Cancelled",$G28&lt;DATE(YEAR(M$9),MONTH(M$9)+1,1),$H28&gt;=M$9),AND($F28&lt;&gt;"Complete",$E28="Off track"))</x:formula>
    </x:cfRule>
  </x:conditionalFormatting>
  <x:conditionalFormatting sqref="N28:N28">
    <x:cfRule type="expression" dxfId="974" priority="885">
      <x:formula>AND(AND($B28&lt;&gt;"",Projects!$M28&lt;&gt;"Check inputs",$F28&lt;&gt;"Cancelled",$G28&lt;DATE(YEAR(N$9),MONTH(N$9)+1,1),$H28&gt;=N$9),$F28="Complete")</x:formula>
    </x:cfRule>
    <x:cfRule type="expression" dxfId="975" priority="886">
      <x:formula>AND(AND($B28&lt;&gt;"",Projects!$M28&lt;&gt;"Check inputs",$F28&lt;&gt;"Cancelled",$G28&lt;DATE(YEAR(N$9),MONTH(N$9)+1,1),$H28&gt;=N$9),AND($F28&lt;&gt;"Complete",$E28="On track"))</x:formula>
    </x:cfRule>
    <x:cfRule type="expression" dxfId="976" priority="887">
      <x:formula>AND(AND($B28&lt;&gt;"",Projects!$M28&lt;&gt;"Check inputs",$F28&lt;&gt;"Cancelled",$G28&lt;DATE(YEAR(N$9),MONTH(N$9)+1,1),$H28&gt;=N$9),AND($F28&lt;&gt;"Complete",$E28="At risk"))</x:formula>
    </x:cfRule>
    <x:cfRule type="expression" dxfId="977" priority="888">
      <x:formula>AND(AND($B28&lt;&gt;"",Projects!$M28&lt;&gt;"Check inputs",$F28&lt;&gt;"Cancelled",$G28&lt;DATE(YEAR(N$9),MONTH(N$9)+1,1),$H28&gt;=N$9),AND($F28&lt;&gt;"Complete",$E28="Off track"))</x:formula>
    </x:cfRule>
  </x:conditionalFormatting>
  <x:conditionalFormatting sqref="O28:O28">
    <x:cfRule type="expression" dxfId="978" priority="889">
      <x:formula>AND(AND($B28&lt;&gt;"",Projects!$M28&lt;&gt;"Check inputs",$F28&lt;&gt;"Cancelled",$G28&lt;DATE(YEAR(O$9),MONTH(O$9)+1,1),$H28&gt;=O$9),$F28="Complete")</x:formula>
    </x:cfRule>
    <x:cfRule type="expression" dxfId="979" priority="890">
      <x:formula>AND(AND($B28&lt;&gt;"",Projects!$M28&lt;&gt;"Check inputs",$F28&lt;&gt;"Cancelled",$G28&lt;DATE(YEAR(O$9),MONTH(O$9)+1,1),$H28&gt;=O$9),AND($F28&lt;&gt;"Complete",$E28="On track"))</x:formula>
    </x:cfRule>
    <x:cfRule type="expression" dxfId="980" priority="891">
      <x:formula>AND(AND($B28&lt;&gt;"",Projects!$M28&lt;&gt;"Check inputs",$F28&lt;&gt;"Cancelled",$G28&lt;DATE(YEAR(O$9),MONTH(O$9)+1,1),$H28&gt;=O$9),AND($F28&lt;&gt;"Complete",$E28="At risk"))</x:formula>
    </x:cfRule>
    <x:cfRule type="expression" dxfId="981" priority="892">
      <x:formula>AND(AND($B28&lt;&gt;"",Projects!$M28&lt;&gt;"Check inputs",$F28&lt;&gt;"Cancelled",$G28&lt;DATE(YEAR(O$9),MONTH(O$9)+1,1),$H28&gt;=O$9),AND($F28&lt;&gt;"Complete",$E28="Off track"))</x:formula>
    </x:cfRule>
  </x:conditionalFormatting>
  <x:conditionalFormatting sqref="P28:P28">
    <x:cfRule type="expression" dxfId="982" priority="893">
      <x:formula>AND(AND($B28&lt;&gt;"",Projects!$M28&lt;&gt;"Check inputs",$F28&lt;&gt;"Cancelled",$G28&lt;DATE(YEAR(P$9),MONTH(P$9)+1,1),$H28&gt;=P$9),$F28="Complete")</x:formula>
    </x:cfRule>
    <x:cfRule type="expression" dxfId="983" priority="894">
      <x:formula>AND(AND($B28&lt;&gt;"",Projects!$M28&lt;&gt;"Check inputs",$F28&lt;&gt;"Cancelled",$G28&lt;DATE(YEAR(P$9),MONTH(P$9)+1,1),$H28&gt;=P$9),AND($F28&lt;&gt;"Complete",$E28="On track"))</x:formula>
    </x:cfRule>
    <x:cfRule type="expression" dxfId="984" priority="895">
      <x:formula>AND(AND($B28&lt;&gt;"",Projects!$M28&lt;&gt;"Check inputs",$F28&lt;&gt;"Cancelled",$G28&lt;DATE(YEAR(P$9),MONTH(P$9)+1,1),$H28&gt;=P$9),AND($F28&lt;&gt;"Complete",$E28="At risk"))</x:formula>
    </x:cfRule>
    <x:cfRule type="expression" dxfId="985" priority="896">
      <x:formula>AND(AND($B28&lt;&gt;"",Projects!$M28&lt;&gt;"Check inputs",$F28&lt;&gt;"Cancelled",$G28&lt;DATE(YEAR(P$9),MONTH(P$9)+1,1),$H28&gt;=P$9),AND($F28&lt;&gt;"Complete",$E28="Off track"))</x:formula>
    </x:cfRule>
  </x:conditionalFormatting>
  <x:conditionalFormatting sqref="Q28:Q28">
    <x:cfRule type="expression" dxfId="986" priority="897">
      <x:formula>AND(AND($B28&lt;&gt;"",Projects!$M28&lt;&gt;"Check inputs",$F28&lt;&gt;"Cancelled",$G28&lt;DATE(YEAR(Q$9),MONTH(Q$9)+1,1),$H28&gt;=Q$9),$F28="Complete")</x:formula>
    </x:cfRule>
    <x:cfRule type="expression" dxfId="987" priority="898">
      <x:formula>AND(AND($B28&lt;&gt;"",Projects!$M28&lt;&gt;"Check inputs",$F28&lt;&gt;"Cancelled",$G28&lt;DATE(YEAR(Q$9),MONTH(Q$9)+1,1),$H28&gt;=Q$9),AND($F28&lt;&gt;"Complete",$E28="On track"))</x:formula>
    </x:cfRule>
    <x:cfRule type="expression" dxfId="988" priority="899">
      <x:formula>AND(AND($B28&lt;&gt;"",Projects!$M28&lt;&gt;"Check inputs",$F28&lt;&gt;"Cancelled",$G28&lt;DATE(YEAR(Q$9),MONTH(Q$9)+1,1),$H28&gt;=Q$9),AND($F28&lt;&gt;"Complete",$E28="At risk"))</x:formula>
    </x:cfRule>
    <x:cfRule type="expression" dxfId="989" priority="900">
      <x:formula>AND(AND($B28&lt;&gt;"",Projects!$M28&lt;&gt;"Check inputs",$F28&lt;&gt;"Cancelled",$G28&lt;DATE(YEAR(Q$9),MONTH(Q$9)+1,1),$H28&gt;=Q$9),AND($F28&lt;&gt;"Complete",$E28="Off track"))</x:formula>
    </x:cfRule>
  </x:conditionalFormatting>
  <x:conditionalFormatting sqref="R28:R28">
    <x:cfRule type="expression" dxfId="990" priority="901">
      <x:formula>AND(AND($B28&lt;&gt;"",Projects!$M28&lt;&gt;"Check inputs",$F28&lt;&gt;"Cancelled",$G28&lt;DATE(YEAR(R$9),MONTH(R$9)+1,1),$H28&gt;=R$9),$F28="Complete")</x:formula>
    </x:cfRule>
    <x:cfRule type="expression" dxfId="991" priority="902">
      <x:formula>AND(AND($B28&lt;&gt;"",Projects!$M28&lt;&gt;"Check inputs",$F28&lt;&gt;"Cancelled",$G28&lt;DATE(YEAR(R$9),MONTH(R$9)+1,1),$H28&gt;=R$9),AND($F28&lt;&gt;"Complete",$E28="On track"))</x:formula>
    </x:cfRule>
    <x:cfRule type="expression" dxfId="992" priority="903">
      <x:formula>AND(AND($B28&lt;&gt;"",Projects!$M28&lt;&gt;"Check inputs",$F28&lt;&gt;"Cancelled",$G28&lt;DATE(YEAR(R$9),MONTH(R$9)+1,1),$H28&gt;=R$9),AND($F28&lt;&gt;"Complete",$E28="At risk"))</x:formula>
    </x:cfRule>
    <x:cfRule type="expression" dxfId="993" priority="904">
      <x:formula>AND(AND($B28&lt;&gt;"",Projects!$M28&lt;&gt;"Check inputs",$F28&lt;&gt;"Cancelled",$G28&lt;DATE(YEAR(R$9),MONTH(R$9)+1,1),$H28&gt;=R$9),AND($F28&lt;&gt;"Complete",$E28="Off track"))</x:formula>
    </x:cfRule>
  </x:conditionalFormatting>
  <x:conditionalFormatting sqref="S28:S28">
    <x:cfRule type="expression" dxfId="994" priority="905">
      <x:formula>AND(AND($B28&lt;&gt;"",Projects!$M28&lt;&gt;"Check inputs",$F28&lt;&gt;"Cancelled",$G28&lt;DATE(YEAR(S$9),MONTH(S$9)+1,1),$H28&gt;=S$9),$F28="Complete")</x:formula>
    </x:cfRule>
    <x:cfRule type="expression" dxfId="995" priority="906">
      <x:formula>AND(AND($B28&lt;&gt;"",Projects!$M28&lt;&gt;"Check inputs",$F28&lt;&gt;"Cancelled",$G28&lt;DATE(YEAR(S$9),MONTH(S$9)+1,1),$H28&gt;=S$9),AND($F28&lt;&gt;"Complete",$E28="On track"))</x:formula>
    </x:cfRule>
    <x:cfRule type="expression" dxfId="996" priority="907">
      <x:formula>AND(AND($B28&lt;&gt;"",Projects!$M28&lt;&gt;"Check inputs",$F28&lt;&gt;"Cancelled",$G28&lt;DATE(YEAR(S$9),MONTH(S$9)+1,1),$H28&gt;=S$9),AND($F28&lt;&gt;"Complete",$E28="At risk"))</x:formula>
    </x:cfRule>
    <x:cfRule type="expression" dxfId="997" priority="908">
      <x:formula>AND(AND($B28&lt;&gt;"",Projects!$M28&lt;&gt;"Check inputs",$F28&lt;&gt;"Cancelled",$G28&lt;DATE(YEAR(S$9),MONTH(S$9)+1,1),$H28&gt;=S$9),AND($F28&lt;&gt;"Complete",$E28="Off track"))</x:formula>
    </x:cfRule>
  </x:conditionalFormatting>
  <x:conditionalFormatting sqref="T28:T28">
    <x:cfRule type="expression" dxfId="998" priority="909">
      <x:formula>AND(AND($B28&lt;&gt;"",Projects!$M28&lt;&gt;"Check inputs",$F28&lt;&gt;"Cancelled",$G28&lt;DATE(YEAR(T$9),MONTH(T$9)+1,1),$H28&gt;=T$9),$F28="Complete")</x:formula>
    </x:cfRule>
    <x:cfRule type="expression" dxfId="999" priority="910">
      <x:formula>AND(AND($B28&lt;&gt;"",Projects!$M28&lt;&gt;"Check inputs",$F28&lt;&gt;"Cancelled",$G28&lt;DATE(YEAR(T$9),MONTH(T$9)+1,1),$H28&gt;=T$9),AND($F28&lt;&gt;"Complete",$E28="On track"))</x:formula>
    </x:cfRule>
    <x:cfRule type="expression" dxfId="1000" priority="911">
      <x:formula>AND(AND($B28&lt;&gt;"",Projects!$M28&lt;&gt;"Check inputs",$F28&lt;&gt;"Cancelled",$G28&lt;DATE(YEAR(T$9),MONTH(T$9)+1,1),$H28&gt;=T$9),AND($F28&lt;&gt;"Complete",$E28="At risk"))</x:formula>
    </x:cfRule>
    <x:cfRule type="expression" dxfId="1001" priority="912">
      <x:formula>AND(AND($B28&lt;&gt;"",Projects!$M28&lt;&gt;"Check inputs",$F28&lt;&gt;"Cancelled",$G28&lt;DATE(YEAR(T$9),MONTH(T$9)+1,1),$H28&gt;=T$9),AND($F28&lt;&gt;"Complete",$E28="Off track"))</x:formula>
    </x:cfRule>
  </x:conditionalFormatting>
  <x:conditionalFormatting sqref="I29:I29">
    <x:cfRule type="expression" dxfId="1002" priority="913">
      <x:formula>AND(AND($B29&lt;&gt;"",Projects!$M29&lt;&gt;"Check inputs",$F29&lt;&gt;"Cancelled",$G29&lt;DATE(YEAR(I$9),MONTH(I$9)+1,1),$H29&gt;=I$9),$F29="Complete")</x:formula>
    </x:cfRule>
    <x:cfRule type="expression" dxfId="1003" priority="914">
      <x:formula>AND(AND($B29&lt;&gt;"",Projects!$M29&lt;&gt;"Check inputs",$F29&lt;&gt;"Cancelled",$G29&lt;DATE(YEAR(I$9),MONTH(I$9)+1,1),$H29&gt;=I$9),AND($F29&lt;&gt;"Complete",$E29="On track"))</x:formula>
    </x:cfRule>
    <x:cfRule type="expression" dxfId="1004" priority="915">
      <x:formula>AND(AND($B29&lt;&gt;"",Projects!$M29&lt;&gt;"Check inputs",$F29&lt;&gt;"Cancelled",$G29&lt;DATE(YEAR(I$9),MONTH(I$9)+1,1),$H29&gt;=I$9),AND($F29&lt;&gt;"Complete",$E29="At risk"))</x:formula>
    </x:cfRule>
    <x:cfRule type="expression" dxfId="1005" priority="916">
      <x:formula>AND(AND($B29&lt;&gt;"",Projects!$M29&lt;&gt;"Check inputs",$F29&lt;&gt;"Cancelled",$G29&lt;DATE(YEAR(I$9),MONTH(I$9)+1,1),$H29&gt;=I$9),AND($F29&lt;&gt;"Complete",$E29="Off track"))</x:formula>
    </x:cfRule>
  </x:conditionalFormatting>
  <x:conditionalFormatting sqref="J29:J29">
    <x:cfRule type="expression" dxfId="1006" priority="917">
      <x:formula>AND(AND($B29&lt;&gt;"",Projects!$M29&lt;&gt;"Check inputs",$F29&lt;&gt;"Cancelled",$G29&lt;DATE(YEAR(J$9),MONTH(J$9)+1,1),$H29&gt;=J$9),$F29="Complete")</x:formula>
    </x:cfRule>
    <x:cfRule type="expression" dxfId="1007" priority="918">
      <x:formula>AND(AND($B29&lt;&gt;"",Projects!$M29&lt;&gt;"Check inputs",$F29&lt;&gt;"Cancelled",$G29&lt;DATE(YEAR(J$9),MONTH(J$9)+1,1),$H29&gt;=J$9),AND($F29&lt;&gt;"Complete",$E29="On track"))</x:formula>
    </x:cfRule>
    <x:cfRule type="expression" dxfId="1008" priority="919">
      <x:formula>AND(AND($B29&lt;&gt;"",Projects!$M29&lt;&gt;"Check inputs",$F29&lt;&gt;"Cancelled",$G29&lt;DATE(YEAR(J$9),MONTH(J$9)+1,1),$H29&gt;=J$9),AND($F29&lt;&gt;"Complete",$E29="At risk"))</x:formula>
    </x:cfRule>
    <x:cfRule type="expression" dxfId="1009" priority="920">
      <x:formula>AND(AND($B29&lt;&gt;"",Projects!$M29&lt;&gt;"Check inputs",$F29&lt;&gt;"Cancelled",$G29&lt;DATE(YEAR(J$9),MONTH(J$9)+1,1),$H29&gt;=J$9),AND($F29&lt;&gt;"Complete",$E29="Off track"))</x:formula>
    </x:cfRule>
  </x:conditionalFormatting>
  <x:conditionalFormatting sqref="K29:K29">
    <x:cfRule type="expression" dxfId="1010" priority="921">
      <x:formula>AND(AND($B29&lt;&gt;"",Projects!$M29&lt;&gt;"Check inputs",$F29&lt;&gt;"Cancelled",$G29&lt;DATE(YEAR(K$9),MONTH(K$9)+1,1),$H29&gt;=K$9),$F29="Complete")</x:formula>
    </x:cfRule>
    <x:cfRule type="expression" dxfId="1011" priority="922">
      <x:formula>AND(AND($B29&lt;&gt;"",Projects!$M29&lt;&gt;"Check inputs",$F29&lt;&gt;"Cancelled",$G29&lt;DATE(YEAR(K$9),MONTH(K$9)+1,1),$H29&gt;=K$9),AND($F29&lt;&gt;"Complete",$E29="On track"))</x:formula>
    </x:cfRule>
    <x:cfRule type="expression" dxfId="1012" priority="923">
      <x:formula>AND(AND($B29&lt;&gt;"",Projects!$M29&lt;&gt;"Check inputs",$F29&lt;&gt;"Cancelled",$G29&lt;DATE(YEAR(K$9),MONTH(K$9)+1,1),$H29&gt;=K$9),AND($F29&lt;&gt;"Complete",$E29="At risk"))</x:formula>
    </x:cfRule>
    <x:cfRule type="expression" dxfId="1013" priority="924">
      <x:formula>AND(AND($B29&lt;&gt;"",Projects!$M29&lt;&gt;"Check inputs",$F29&lt;&gt;"Cancelled",$G29&lt;DATE(YEAR(K$9),MONTH(K$9)+1,1),$H29&gt;=K$9),AND($F29&lt;&gt;"Complete",$E29="Off track"))</x:formula>
    </x:cfRule>
  </x:conditionalFormatting>
  <x:conditionalFormatting sqref="L29:L29">
    <x:cfRule type="expression" dxfId="1014" priority="925">
      <x:formula>AND(AND($B29&lt;&gt;"",Projects!$M29&lt;&gt;"Check inputs",$F29&lt;&gt;"Cancelled",$G29&lt;DATE(YEAR(L$9),MONTH(L$9)+1,1),$H29&gt;=L$9),$F29="Complete")</x:formula>
    </x:cfRule>
    <x:cfRule type="expression" dxfId="1015" priority="926">
      <x:formula>AND(AND($B29&lt;&gt;"",Projects!$M29&lt;&gt;"Check inputs",$F29&lt;&gt;"Cancelled",$G29&lt;DATE(YEAR(L$9),MONTH(L$9)+1,1),$H29&gt;=L$9),AND($F29&lt;&gt;"Complete",$E29="On track"))</x:formula>
    </x:cfRule>
    <x:cfRule type="expression" dxfId="1016" priority="927">
      <x:formula>AND(AND($B29&lt;&gt;"",Projects!$M29&lt;&gt;"Check inputs",$F29&lt;&gt;"Cancelled",$G29&lt;DATE(YEAR(L$9),MONTH(L$9)+1,1),$H29&gt;=L$9),AND($F29&lt;&gt;"Complete",$E29="At risk"))</x:formula>
    </x:cfRule>
    <x:cfRule type="expression" dxfId="1017" priority="928">
      <x:formula>AND(AND($B29&lt;&gt;"",Projects!$M29&lt;&gt;"Check inputs",$F29&lt;&gt;"Cancelled",$G29&lt;DATE(YEAR(L$9),MONTH(L$9)+1,1),$H29&gt;=L$9),AND($F29&lt;&gt;"Complete",$E29="Off track"))</x:formula>
    </x:cfRule>
  </x:conditionalFormatting>
  <x:conditionalFormatting sqref="M29:M29">
    <x:cfRule type="expression" dxfId="1018" priority="929">
      <x:formula>AND(AND($B29&lt;&gt;"",Projects!$M29&lt;&gt;"Check inputs",$F29&lt;&gt;"Cancelled",$G29&lt;DATE(YEAR(M$9),MONTH(M$9)+1,1),$H29&gt;=M$9),$F29="Complete")</x:formula>
    </x:cfRule>
    <x:cfRule type="expression" dxfId="1019" priority="930">
      <x:formula>AND(AND($B29&lt;&gt;"",Projects!$M29&lt;&gt;"Check inputs",$F29&lt;&gt;"Cancelled",$G29&lt;DATE(YEAR(M$9),MONTH(M$9)+1,1),$H29&gt;=M$9),AND($F29&lt;&gt;"Complete",$E29="On track"))</x:formula>
    </x:cfRule>
    <x:cfRule type="expression" dxfId="1020" priority="931">
      <x:formula>AND(AND($B29&lt;&gt;"",Projects!$M29&lt;&gt;"Check inputs",$F29&lt;&gt;"Cancelled",$G29&lt;DATE(YEAR(M$9),MONTH(M$9)+1,1),$H29&gt;=M$9),AND($F29&lt;&gt;"Complete",$E29="At risk"))</x:formula>
    </x:cfRule>
    <x:cfRule type="expression" dxfId="1021" priority="932">
      <x:formula>AND(AND($B29&lt;&gt;"",Projects!$M29&lt;&gt;"Check inputs",$F29&lt;&gt;"Cancelled",$G29&lt;DATE(YEAR(M$9),MONTH(M$9)+1,1),$H29&gt;=M$9),AND($F29&lt;&gt;"Complete",$E29="Off track"))</x:formula>
    </x:cfRule>
  </x:conditionalFormatting>
  <x:conditionalFormatting sqref="N29:N29">
    <x:cfRule type="expression" dxfId="1022" priority="933">
      <x:formula>AND(AND($B29&lt;&gt;"",Projects!$M29&lt;&gt;"Check inputs",$F29&lt;&gt;"Cancelled",$G29&lt;DATE(YEAR(N$9),MONTH(N$9)+1,1),$H29&gt;=N$9),$F29="Complete")</x:formula>
    </x:cfRule>
    <x:cfRule type="expression" dxfId="1023" priority="934">
      <x:formula>AND(AND($B29&lt;&gt;"",Projects!$M29&lt;&gt;"Check inputs",$F29&lt;&gt;"Cancelled",$G29&lt;DATE(YEAR(N$9),MONTH(N$9)+1,1),$H29&gt;=N$9),AND($F29&lt;&gt;"Complete",$E29="On track"))</x:formula>
    </x:cfRule>
    <x:cfRule type="expression" dxfId="1024" priority="935">
      <x:formula>AND(AND($B29&lt;&gt;"",Projects!$M29&lt;&gt;"Check inputs",$F29&lt;&gt;"Cancelled",$G29&lt;DATE(YEAR(N$9),MONTH(N$9)+1,1),$H29&gt;=N$9),AND($F29&lt;&gt;"Complete",$E29="At risk"))</x:formula>
    </x:cfRule>
    <x:cfRule type="expression" dxfId="1025" priority="936">
      <x:formula>AND(AND($B29&lt;&gt;"",Projects!$M29&lt;&gt;"Check inputs",$F29&lt;&gt;"Cancelled",$G29&lt;DATE(YEAR(N$9),MONTH(N$9)+1,1),$H29&gt;=N$9),AND($F29&lt;&gt;"Complete",$E29="Off track"))</x:formula>
    </x:cfRule>
  </x:conditionalFormatting>
  <x:conditionalFormatting sqref="O29:O29">
    <x:cfRule type="expression" dxfId="1026" priority="937">
      <x:formula>AND(AND($B29&lt;&gt;"",Projects!$M29&lt;&gt;"Check inputs",$F29&lt;&gt;"Cancelled",$G29&lt;DATE(YEAR(O$9),MONTH(O$9)+1,1),$H29&gt;=O$9),$F29="Complete")</x:formula>
    </x:cfRule>
    <x:cfRule type="expression" dxfId="1027" priority="938">
      <x:formula>AND(AND($B29&lt;&gt;"",Projects!$M29&lt;&gt;"Check inputs",$F29&lt;&gt;"Cancelled",$G29&lt;DATE(YEAR(O$9),MONTH(O$9)+1,1),$H29&gt;=O$9),AND($F29&lt;&gt;"Complete",$E29="On track"))</x:formula>
    </x:cfRule>
    <x:cfRule type="expression" dxfId="1028" priority="939">
      <x:formula>AND(AND($B29&lt;&gt;"",Projects!$M29&lt;&gt;"Check inputs",$F29&lt;&gt;"Cancelled",$G29&lt;DATE(YEAR(O$9),MONTH(O$9)+1,1),$H29&gt;=O$9),AND($F29&lt;&gt;"Complete",$E29="At risk"))</x:formula>
    </x:cfRule>
    <x:cfRule type="expression" dxfId="1029" priority="940">
      <x:formula>AND(AND($B29&lt;&gt;"",Projects!$M29&lt;&gt;"Check inputs",$F29&lt;&gt;"Cancelled",$G29&lt;DATE(YEAR(O$9),MONTH(O$9)+1,1),$H29&gt;=O$9),AND($F29&lt;&gt;"Complete",$E29="Off track"))</x:formula>
    </x:cfRule>
  </x:conditionalFormatting>
  <x:conditionalFormatting sqref="P29:P29">
    <x:cfRule type="expression" dxfId="1030" priority="941">
      <x:formula>AND(AND($B29&lt;&gt;"",Projects!$M29&lt;&gt;"Check inputs",$F29&lt;&gt;"Cancelled",$G29&lt;DATE(YEAR(P$9),MONTH(P$9)+1,1),$H29&gt;=P$9),$F29="Complete")</x:formula>
    </x:cfRule>
    <x:cfRule type="expression" dxfId="1031" priority="942">
      <x:formula>AND(AND($B29&lt;&gt;"",Projects!$M29&lt;&gt;"Check inputs",$F29&lt;&gt;"Cancelled",$G29&lt;DATE(YEAR(P$9),MONTH(P$9)+1,1),$H29&gt;=P$9),AND($F29&lt;&gt;"Complete",$E29="On track"))</x:formula>
    </x:cfRule>
    <x:cfRule type="expression" dxfId="1032" priority="943">
      <x:formula>AND(AND($B29&lt;&gt;"",Projects!$M29&lt;&gt;"Check inputs",$F29&lt;&gt;"Cancelled",$G29&lt;DATE(YEAR(P$9),MONTH(P$9)+1,1),$H29&gt;=P$9),AND($F29&lt;&gt;"Complete",$E29="At risk"))</x:formula>
    </x:cfRule>
    <x:cfRule type="expression" dxfId="1033" priority="944">
      <x:formula>AND(AND($B29&lt;&gt;"",Projects!$M29&lt;&gt;"Check inputs",$F29&lt;&gt;"Cancelled",$G29&lt;DATE(YEAR(P$9),MONTH(P$9)+1,1),$H29&gt;=P$9),AND($F29&lt;&gt;"Complete",$E29="Off track"))</x:formula>
    </x:cfRule>
  </x:conditionalFormatting>
  <x:conditionalFormatting sqref="Q29:Q29">
    <x:cfRule type="expression" dxfId="1034" priority="945">
      <x:formula>AND(AND($B29&lt;&gt;"",Projects!$M29&lt;&gt;"Check inputs",$F29&lt;&gt;"Cancelled",$G29&lt;DATE(YEAR(Q$9),MONTH(Q$9)+1,1),$H29&gt;=Q$9),$F29="Complete")</x:formula>
    </x:cfRule>
    <x:cfRule type="expression" dxfId="1035" priority="946">
      <x:formula>AND(AND($B29&lt;&gt;"",Projects!$M29&lt;&gt;"Check inputs",$F29&lt;&gt;"Cancelled",$G29&lt;DATE(YEAR(Q$9),MONTH(Q$9)+1,1),$H29&gt;=Q$9),AND($F29&lt;&gt;"Complete",$E29="On track"))</x:formula>
    </x:cfRule>
    <x:cfRule type="expression" dxfId="1036" priority="947">
      <x:formula>AND(AND($B29&lt;&gt;"",Projects!$M29&lt;&gt;"Check inputs",$F29&lt;&gt;"Cancelled",$G29&lt;DATE(YEAR(Q$9),MONTH(Q$9)+1,1),$H29&gt;=Q$9),AND($F29&lt;&gt;"Complete",$E29="At risk"))</x:formula>
    </x:cfRule>
    <x:cfRule type="expression" dxfId="1037" priority="948">
      <x:formula>AND(AND($B29&lt;&gt;"",Projects!$M29&lt;&gt;"Check inputs",$F29&lt;&gt;"Cancelled",$G29&lt;DATE(YEAR(Q$9),MONTH(Q$9)+1,1),$H29&gt;=Q$9),AND($F29&lt;&gt;"Complete",$E29="Off track"))</x:formula>
    </x:cfRule>
  </x:conditionalFormatting>
  <x:conditionalFormatting sqref="R29:R29">
    <x:cfRule type="expression" dxfId="1038" priority="949">
      <x:formula>AND(AND($B29&lt;&gt;"",Projects!$M29&lt;&gt;"Check inputs",$F29&lt;&gt;"Cancelled",$G29&lt;DATE(YEAR(R$9),MONTH(R$9)+1,1),$H29&gt;=R$9),$F29="Complete")</x:formula>
    </x:cfRule>
    <x:cfRule type="expression" dxfId="1039" priority="950">
      <x:formula>AND(AND($B29&lt;&gt;"",Projects!$M29&lt;&gt;"Check inputs",$F29&lt;&gt;"Cancelled",$G29&lt;DATE(YEAR(R$9),MONTH(R$9)+1,1),$H29&gt;=R$9),AND($F29&lt;&gt;"Complete",$E29="On track"))</x:formula>
    </x:cfRule>
    <x:cfRule type="expression" dxfId="1040" priority="951">
      <x:formula>AND(AND($B29&lt;&gt;"",Projects!$M29&lt;&gt;"Check inputs",$F29&lt;&gt;"Cancelled",$G29&lt;DATE(YEAR(R$9),MONTH(R$9)+1,1),$H29&gt;=R$9),AND($F29&lt;&gt;"Complete",$E29="At risk"))</x:formula>
    </x:cfRule>
    <x:cfRule type="expression" dxfId="1041" priority="952">
      <x:formula>AND(AND($B29&lt;&gt;"",Projects!$M29&lt;&gt;"Check inputs",$F29&lt;&gt;"Cancelled",$G29&lt;DATE(YEAR(R$9),MONTH(R$9)+1,1),$H29&gt;=R$9),AND($F29&lt;&gt;"Complete",$E29="Off track"))</x:formula>
    </x:cfRule>
  </x:conditionalFormatting>
  <x:conditionalFormatting sqref="S29:S29">
    <x:cfRule type="expression" dxfId="1042" priority="953">
      <x:formula>AND(AND($B29&lt;&gt;"",Projects!$M29&lt;&gt;"Check inputs",$F29&lt;&gt;"Cancelled",$G29&lt;DATE(YEAR(S$9),MONTH(S$9)+1,1),$H29&gt;=S$9),$F29="Complete")</x:formula>
    </x:cfRule>
    <x:cfRule type="expression" dxfId="1043" priority="954">
      <x:formula>AND(AND($B29&lt;&gt;"",Projects!$M29&lt;&gt;"Check inputs",$F29&lt;&gt;"Cancelled",$G29&lt;DATE(YEAR(S$9),MONTH(S$9)+1,1),$H29&gt;=S$9),AND($F29&lt;&gt;"Complete",$E29="On track"))</x:formula>
    </x:cfRule>
    <x:cfRule type="expression" dxfId="1044" priority="955">
      <x:formula>AND(AND($B29&lt;&gt;"",Projects!$M29&lt;&gt;"Check inputs",$F29&lt;&gt;"Cancelled",$G29&lt;DATE(YEAR(S$9),MONTH(S$9)+1,1),$H29&gt;=S$9),AND($F29&lt;&gt;"Complete",$E29="At risk"))</x:formula>
    </x:cfRule>
    <x:cfRule type="expression" dxfId="1045" priority="956">
      <x:formula>AND(AND($B29&lt;&gt;"",Projects!$M29&lt;&gt;"Check inputs",$F29&lt;&gt;"Cancelled",$G29&lt;DATE(YEAR(S$9),MONTH(S$9)+1,1),$H29&gt;=S$9),AND($F29&lt;&gt;"Complete",$E29="Off track"))</x:formula>
    </x:cfRule>
  </x:conditionalFormatting>
  <x:conditionalFormatting sqref="T29:T29">
    <x:cfRule type="expression" dxfId="1046" priority="957">
      <x:formula>AND(AND($B29&lt;&gt;"",Projects!$M29&lt;&gt;"Check inputs",$F29&lt;&gt;"Cancelled",$G29&lt;DATE(YEAR(T$9),MONTH(T$9)+1,1),$H29&gt;=T$9),$F29="Complete")</x:formula>
    </x:cfRule>
    <x:cfRule type="expression" dxfId="1047" priority="958">
      <x:formula>AND(AND($B29&lt;&gt;"",Projects!$M29&lt;&gt;"Check inputs",$F29&lt;&gt;"Cancelled",$G29&lt;DATE(YEAR(T$9),MONTH(T$9)+1,1),$H29&gt;=T$9),AND($F29&lt;&gt;"Complete",$E29="On track"))</x:formula>
    </x:cfRule>
    <x:cfRule type="expression" dxfId="1048" priority="959">
      <x:formula>AND(AND($B29&lt;&gt;"",Projects!$M29&lt;&gt;"Check inputs",$F29&lt;&gt;"Cancelled",$G29&lt;DATE(YEAR(T$9),MONTH(T$9)+1,1),$H29&gt;=T$9),AND($F29&lt;&gt;"Complete",$E29="At risk"))</x:formula>
    </x:cfRule>
    <x:cfRule type="expression" dxfId="1049" priority="960">
      <x:formula>AND(AND($B29&lt;&gt;"",Projects!$M29&lt;&gt;"Check inputs",$F29&lt;&gt;"Cancelled",$G29&lt;DATE(YEAR(T$9),MONTH(T$9)+1,1),$H29&gt;=T$9),AND($F29&lt;&gt;"Complete",$E29="Off track"))</x:formula>
    </x:cfRule>
  </x:conditionalFormatting>
  <x:conditionalFormatting sqref="I30:I30">
    <x:cfRule type="expression" dxfId="1050" priority="961">
      <x:formula>AND(AND($B30&lt;&gt;"",Projects!$M30&lt;&gt;"Check inputs",$F30&lt;&gt;"Cancelled",$G30&lt;DATE(YEAR(I$9),MONTH(I$9)+1,1),$H30&gt;=I$9),$F30="Complete")</x:formula>
    </x:cfRule>
    <x:cfRule type="expression" dxfId="1051" priority="962">
      <x:formula>AND(AND($B30&lt;&gt;"",Projects!$M30&lt;&gt;"Check inputs",$F30&lt;&gt;"Cancelled",$G30&lt;DATE(YEAR(I$9),MONTH(I$9)+1,1),$H30&gt;=I$9),AND($F30&lt;&gt;"Complete",$E30="On track"))</x:formula>
    </x:cfRule>
    <x:cfRule type="expression" dxfId="1052" priority="963">
      <x:formula>AND(AND($B30&lt;&gt;"",Projects!$M30&lt;&gt;"Check inputs",$F30&lt;&gt;"Cancelled",$G30&lt;DATE(YEAR(I$9),MONTH(I$9)+1,1),$H30&gt;=I$9),AND($F30&lt;&gt;"Complete",$E30="At risk"))</x:formula>
    </x:cfRule>
    <x:cfRule type="expression" dxfId="1053" priority="964">
      <x:formula>AND(AND($B30&lt;&gt;"",Projects!$M30&lt;&gt;"Check inputs",$F30&lt;&gt;"Cancelled",$G30&lt;DATE(YEAR(I$9),MONTH(I$9)+1,1),$H30&gt;=I$9),AND($F30&lt;&gt;"Complete",$E30="Off track"))</x:formula>
    </x:cfRule>
  </x:conditionalFormatting>
  <x:conditionalFormatting sqref="J30:J30">
    <x:cfRule type="expression" dxfId="1054" priority="965">
      <x:formula>AND(AND($B30&lt;&gt;"",Projects!$M30&lt;&gt;"Check inputs",$F30&lt;&gt;"Cancelled",$G30&lt;DATE(YEAR(J$9),MONTH(J$9)+1,1),$H30&gt;=J$9),$F30="Complete")</x:formula>
    </x:cfRule>
    <x:cfRule type="expression" dxfId="1055" priority="966">
      <x:formula>AND(AND($B30&lt;&gt;"",Projects!$M30&lt;&gt;"Check inputs",$F30&lt;&gt;"Cancelled",$G30&lt;DATE(YEAR(J$9),MONTH(J$9)+1,1),$H30&gt;=J$9),AND($F30&lt;&gt;"Complete",$E30="On track"))</x:formula>
    </x:cfRule>
    <x:cfRule type="expression" dxfId="1056" priority="967">
      <x:formula>AND(AND($B30&lt;&gt;"",Projects!$M30&lt;&gt;"Check inputs",$F30&lt;&gt;"Cancelled",$G30&lt;DATE(YEAR(J$9),MONTH(J$9)+1,1),$H30&gt;=J$9),AND($F30&lt;&gt;"Complete",$E30="At risk"))</x:formula>
    </x:cfRule>
    <x:cfRule type="expression" dxfId="1057" priority="968">
      <x:formula>AND(AND($B30&lt;&gt;"",Projects!$M30&lt;&gt;"Check inputs",$F30&lt;&gt;"Cancelled",$G30&lt;DATE(YEAR(J$9),MONTH(J$9)+1,1),$H30&gt;=J$9),AND($F30&lt;&gt;"Complete",$E30="Off track"))</x:formula>
    </x:cfRule>
  </x:conditionalFormatting>
  <x:conditionalFormatting sqref="K30:K30">
    <x:cfRule type="expression" dxfId="1058" priority="969">
      <x:formula>AND(AND($B30&lt;&gt;"",Projects!$M30&lt;&gt;"Check inputs",$F30&lt;&gt;"Cancelled",$G30&lt;DATE(YEAR(K$9),MONTH(K$9)+1,1),$H30&gt;=K$9),$F30="Complete")</x:formula>
    </x:cfRule>
    <x:cfRule type="expression" dxfId="1059" priority="970">
      <x:formula>AND(AND($B30&lt;&gt;"",Projects!$M30&lt;&gt;"Check inputs",$F30&lt;&gt;"Cancelled",$G30&lt;DATE(YEAR(K$9),MONTH(K$9)+1,1),$H30&gt;=K$9),AND($F30&lt;&gt;"Complete",$E30="On track"))</x:formula>
    </x:cfRule>
    <x:cfRule type="expression" dxfId="1060" priority="971">
      <x:formula>AND(AND($B30&lt;&gt;"",Projects!$M30&lt;&gt;"Check inputs",$F30&lt;&gt;"Cancelled",$G30&lt;DATE(YEAR(K$9),MONTH(K$9)+1,1),$H30&gt;=K$9),AND($F30&lt;&gt;"Complete",$E30="At risk"))</x:formula>
    </x:cfRule>
    <x:cfRule type="expression" dxfId="1061" priority="972">
      <x:formula>AND(AND($B30&lt;&gt;"",Projects!$M30&lt;&gt;"Check inputs",$F30&lt;&gt;"Cancelled",$G30&lt;DATE(YEAR(K$9),MONTH(K$9)+1,1),$H30&gt;=K$9),AND($F30&lt;&gt;"Complete",$E30="Off track"))</x:formula>
    </x:cfRule>
  </x:conditionalFormatting>
  <x:conditionalFormatting sqref="L30:L30">
    <x:cfRule type="expression" dxfId="1062" priority="973">
      <x:formula>AND(AND($B30&lt;&gt;"",Projects!$M30&lt;&gt;"Check inputs",$F30&lt;&gt;"Cancelled",$G30&lt;DATE(YEAR(L$9),MONTH(L$9)+1,1),$H30&gt;=L$9),$F30="Complete")</x:formula>
    </x:cfRule>
    <x:cfRule type="expression" dxfId="1063" priority="974">
      <x:formula>AND(AND($B30&lt;&gt;"",Projects!$M30&lt;&gt;"Check inputs",$F30&lt;&gt;"Cancelled",$G30&lt;DATE(YEAR(L$9),MONTH(L$9)+1,1),$H30&gt;=L$9),AND($F30&lt;&gt;"Complete",$E30="On track"))</x:formula>
    </x:cfRule>
    <x:cfRule type="expression" dxfId="1064" priority="975">
      <x:formula>AND(AND($B30&lt;&gt;"",Projects!$M30&lt;&gt;"Check inputs",$F30&lt;&gt;"Cancelled",$G30&lt;DATE(YEAR(L$9),MONTH(L$9)+1,1),$H30&gt;=L$9),AND($F30&lt;&gt;"Complete",$E30="At risk"))</x:formula>
    </x:cfRule>
    <x:cfRule type="expression" dxfId="1065" priority="976">
      <x:formula>AND(AND($B30&lt;&gt;"",Projects!$M30&lt;&gt;"Check inputs",$F30&lt;&gt;"Cancelled",$G30&lt;DATE(YEAR(L$9),MONTH(L$9)+1,1),$H30&gt;=L$9),AND($F30&lt;&gt;"Complete",$E30="Off track"))</x:formula>
    </x:cfRule>
  </x:conditionalFormatting>
  <x:conditionalFormatting sqref="M30:M30">
    <x:cfRule type="expression" dxfId="1066" priority="977">
      <x:formula>AND(AND($B30&lt;&gt;"",Projects!$M30&lt;&gt;"Check inputs",$F30&lt;&gt;"Cancelled",$G30&lt;DATE(YEAR(M$9),MONTH(M$9)+1,1),$H30&gt;=M$9),$F30="Complete")</x:formula>
    </x:cfRule>
    <x:cfRule type="expression" dxfId="1067" priority="978">
      <x:formula>AND(AND($B30&lt;&gt;"",Projects!$M30&lt;&gt;"Check inputs",$F30&lt;&gt;"Cancelled",$G30&lt;DATE(YEAR(M$9),MONTH(M$9)+1,1),$H30&gt;=M$9),AND($F30&lt;&gt;"Complete",$E30="On track"))</x:formula>
    </x:cfRule>
    <x:cfRule type="expression" dxfId="1068" priority="979">
      <x:formula>AND(AND($B30&lt;&gt;"",Projects!$M30&lt;&gt;"Check inputs",$F30&lt;&gt;"Cancelled",$G30&lt;DATE(YEAR(M$9),MONTH(M$9)+1,1),$H30&gt;=M$9),AND($F30&lt;&gt;"Complete",$E30="At risk"))</x:formula>
    </x:cfRule>
    <x:cfRule type="expression" dxfId="1069" priority="980">
      <x:formula>AND(AND($B30&lt;&gt;"",Projects!$M30&lt;&gt;"Check inputs",$F30&lt;&gt;"Cancelled",$G30&lt;DATE(YEAR(M$9),MONTH(M$9)+1,1),$H30&gt;=M$9),AND($F30&lt;&gt;"Complete",$E30="Off track"))</x:formula>
    </x:cfRule>
  </x:conditionalFormatting>
  <x:conditionalFormatting sqref="N30:N30">
    <x:cfRule type="expression" dxfId="1070" priority="981">
      <x:formula>AND(AND($B30&lt;&gt;"",Projects!$M30&lt;&gt;"Check inputs",$F30&lt;&gt;"Cancelled",$G30&lt;DATE(YEAR(N$9),MONTH(N$9)+1,1),$H30&gt;=N$9),$F30="Complete")</x:formula>
    </x:cfRule>
    <x:cfRule type="expression" dxfId="1071" priority="982">
      <x:formula>AND(AND($B30&lt;&gt;"",Projects!$M30&lt;&gt;"Check inputs",$F30&lt;&gt;"Cancelled",$G30&lt;DATE(YEAR(N$9),MONTH(N$9)+1,1),$H30&gt;=N$9),AND($F30&lt;&gt;"Complete",$E30="On track"))</x:formula>
    </x:cfRule>
    <x:cfRule type="expression" dxfId="1072" priority="983">
      <x:formula>AND(AND($B30&lt;&gt;"",Projects!$M30&lt;&gt;"Check inputs",$F30&lt;&gt;"Cancelled",$G30&lt;DATE(YEAR(N$9),MONTH(N$9)+1,1),$H30&gt;=N$9),AND($F30&lt;&gt;"Complete",$E30="At risk"))</x:formula>
    </x:cfRule>
    <x:cfRule type="expression" dxfId="1073" priority="984">
      <x:formula>AND(AND($B30&lt;&gt;"",Projects!$M30&lt;&gt;"Check inputs",$F30&lt;&gt;"Cancelled",$G30&lt;DATE(YEAR(N$9),MONTH(N$9)+1,1),$H30&gt;=N$9),AND($F30&lt;&gt;"Complete",$E30="Off track"))</x:formula>
    </x:cfRule>
  </x:conditionalFormatting>
  <x:conditionalFormatting sqref="O30:O30">
    <x:cfRule type="expression" dxfId="1074" priority="985">
      <x:formula>AND(AND($B30&lt;&gt;"",Projects!$M30&lt;&gt;"Check inputs",$F30&lt;&gt;"Cancelled",$G30&lt;DATE(YEAR(O$9),MONTH(O$9)+1,1),$H30&gt;=O$9),$F30="Complete")</x:formula>
    </x:cfRule>
    <x:cfRule type="expression" dxfId="1075" priority="986">
      <x:formula>AND(AND($B30&lt;&gt;"",Projects!$M30&lt;&gt;"Check inputs",$F30&lt;&gt;"Cancelled",$G30&lt;DATE(YEAR(O$9),MONTH(O$9)+1,1),$H30&gt;=O$9),AND($F30&lt;&gt;"Complete",$E30="On track"))</x:formula>
    </x:cfRule>
    <x:cfRule type="expression" dxfId="1076" priority="987">
      <x:formula>AND(AND($B30&lt;&gt;"",Projects!$M30&lt;&gt;"Check inputs",$F30&lt;&gt;"Cancelled",$G30&lt;DATE(YEAR(O$9),MONTH(O$9)+1,1),$H30&gt;=O$9),AND($F30&lt;&gt;"Complete",$E30="At risk"))</x:formula>
    </x:cfRule>
    <x:cfRule type="expression" dxfId="1077" priority="988">
      <x:formula>AND(AND($B30&lt;&gt;"",Projects!$M30&lt;&gt;"Check inputs",$F30&lt;&gt;"Cancelled",$G30&lt;DATE(YEAR(O$9),MONTH(O$9)+1,1),$H30&gt;=O$9),AND($F30&lt;&gt;"Complete",$E30="Off track"))</x:formula>
    </x:cfRule>
  </x:conditionalFormatting>
  <x:conditionalFormatting sqref="P30:P30">
    <x:cfRule type="expression" dxfId="1078" priority="989">
      <x:formula>AND(AND($B30&lt;&gt;"",Projects!$M30&lt;&gt;"Check inputs",$F30&lt;&gt;"Cancelled",$G30&lt;DATE(YEAR(P$9),MONTH(P$9)+1,1),$H30&gt;=P$9),$F30="Complete")</x:formula>
    </x:cfRule>
    <x:cfRule type="expression" dxfId="1079" priority="990">
      <x:formula>AND(AND($B30&lt;&gt;"",Projects!$M30&lt;&gt;"Check inputs",$F30&lt;&gt;"Cancelled",$G30&lt;DATE(YEAR(P$9),MONTH(P$9)+1,1),$H30&gt;=P$9),AND($F30&lt;&gt;"Complete",$E30="On track"))</x:formula>
    </x:cfRule>
    <x:cfRule type="expression" dxfId="1080" priority="991">
      <x:formula>AND(AND($B30&lt;&gt;"",Projects!$M30&lt;&gt;"Check inputs",$F30&lt;&gt;"Cancelled",$G30&lt;DATE(YEAR(P$9),MONTH(P$9)+1,1),$H30&gt;=P$9),AND($F30&lt;&gt;"Complete",$E30="At risk"))</x:formula>
    </x:cfRule>
    <x:cfRule type="expression" dxfId="1081" priority="992">
      <x:formula>AND(AND($B30&lt;&gt;"",Projects!$M30&lt;&gt;"Check inputs",$F30&lt;&gt;"Cancelled",$G30&lt;DATE(YEAR(P$9),MONTH(P$9)+1,1),$H30&gt;=P$9),AND($F30&lt;&gt;"Complete",$E30="Off track"))</x:formula>
    </x:cfRule>
  </x:conditionalFormatting>
  <x:conditionalFormatting sqref="Q30:Q30">
    <x:cfRule type="expression" dxfId="1082" priority="993">
      <x:formula>AND(AND($B30&lt;&gt;"",Projects!$M30&lt;&gt;"Check inputs",$F30&lt;&gt;"Cancelled",$G30&lt;DATE(YEAR(Q$9),MONTH(Q$9)+1,1),$H30&gt;=Q$9),$F30="Complete")</x:formula>
    </x:cfRule>
    <x:cfRule type="expression" dxfId="1083" priority="994">
      <x:formula>AND(AND($B30&lt;&gt;"",Projects!$M30&lt;&gt;"Check inputs",$F30&lt;&gt;"Cancelled",$G30&lt;DATE(YEAR(Q$9),MONTH(Q$9)+1,1),$H30&gt;=Q$9),AND($F30&lt;&gt;"Complete",$E30="On track"))</x:formula>
    </x:cfRule>
    <x:cfRule type="expression" dxfId="1084" priority="995">
      <x:formula>AND(AND($B30&lt;&gt;"",Projects!$M30&lt;&gt;"Check inputs",$F30&lt;&gt;"Cancelled",$G30&lt;DATE(YEAR(Q$9),MONTH(Q$9)+1,1),$H30&gt;=Q$9),AND($F30&lt;&gt;"Complete",$E30="At risk"))</x:formula>
    </x:cfRule>
    <x:cfRule type="expression" dxfId="1085" priority="996">
      <x:formula>AND(AND($B30&lt;&gt;"",Projects!$M30&lt;&gt;"Check inputs",$F30&lt;&gt;"Cancelled",$G30&lt;DATE(YEAR(Q$9),MONTH(Q$9)+1,1),$H30&gt;=Q$9),AND($F30&lt;&gt;"Complete",$E30="Off track"))</x:formula>
    </x:cfRule>
  </x:conditionalFormatting>
  <x:conditionalFormatting sqref="R30:R30">
    <x:cfRule type="expression" dxfId="1086" priority="997">
      <x:formula>AND(AND($B30&lt;&gt;"",Projects!$M30&lt;&gt;"Check inputs",$F30&lt;&gt;"Cancelled",$G30&lt;DATE(YEAR(R$9),MONTH(R$9)+1,1),$H30&gt;=R$9),$F30="Complete")</x:formula>
    </x:cfRule>
    <x:cfRule type="expression" dxfId="1087" priority="998">
      <x:formula>AND(AND($B30&lt;&gt;"",Projects!$M30&lt;&gt;"Check inputs",$F30&lt;&gt;"Cancelled",$G30&lt;DATE(YEAR(R$9),MONTH(R$9)+1,1),$H30&gt;=R$9),AND($F30&lt;&gt;"Complete",$E30="On track"))</x:formula>
    </x:cfRule>
    <x:cfRule type="expression" dxfId="1088" priority="999">
      <x:formula>AND(AND($B30&lt;&gt;"",Projects!$M30&lt;&gt;"Check inputs",$F30&lt;&gt;"Cancelled",$G30&lt;DATE(YEAR(R$9),MONTH(R$9)+1,1),$H30&gt;=R$9),AND($F30&lt;&gt;"Complete",$E30="At risk"))</x:formula>
    </x:cfRule>
    <x:cfRule type="expression" dxfId="1089" priority="1000">
      <x:formula>AND(AND($B30&lt;&gt;"",Projects!$M30&lt;&gt;"Check inputs",$F30&lt;&gt;"Cancelled",$G30&lt;DATE(YEAR(R$9),MONTH(R$9)+1,1),$H30&gt;=R$9),AND($F30&lt;&gt;"Complete",$E30="Off track"))</x:formula>
    </x:cfRule>
  </x:conditionalFormatting>
  <x:conditionalFormatting sqref="S30:S30">
    <x:cfRule type="expression" dxfId="1090" priority="1001">
      <x:formula>AND(AND($B30&lt;&gt;"",Projects!$M30&lt;&gt;"Check inputs",$F30&lt;&gt;"Cancelled",$G30&lt;DATE(YEAR(S$9),MONTH(S$9)+1,1),$H30&gt;=S$9),$F30="Complete")</x:formula>
    </x:cfRule>
    <x:cfRule type="expression" dxfId="1091" priority="1002">
      <x:formula>AND(AND($B30&lt;&gt;"",Projects!$M30&lt;&gt;"Check inputs",$F30&lt;&gt;"Cancelled",$G30&lt;DATE(YEAR(S$9),MONTH(S$9)+1,1),$H30&gt;=S$9),AND($F30&lt;&gt;"Complete",$E30="On track"))</x:formula>
    </x:cfRule>
    <x:cfRule type="expression" dxfId="1092" priority="1003">
      <x:formula>AND(AND($B30&lt;&gt;"",Projects!$M30&lt;&gt;"Check inputs",$F30&lt;&gt;"Cancelled",$G30&lt;DATE(YEAR(S$9),MONTH(S$9)+1,1),$H30&gt;=S$9),AND($F30&lt;&gt;"Complete",$E30="At risk"))</x:formula>
    </x:cfRule>
    <x:cfRule type="expression" dxfId="1093" priority="1004">
      <x:formula>AND(AND($B30&lt;&gt;"",Projects!$M30&lt;&gt;"Check inputs",$F30&lt;&gt;"Cancelled",$G30&lt;DATE(YEAR(S$9),MONTH(S$9)+1,1),$H30&gt;=S$9),AND($F30&lt;&gt;"Complete",$E30="Off track"))</x:formula>
    </x:cfRule>
  </x:conditionalFormatting>
  <x:conditionalFormatting sqref="T30:T30">
    <x:cfRule type="expression" dxfId="1094" priority="1005">
      <x:formula>AND(AND($B30&lt;&gt;"",Projects!$M30&lt;&gt;"Check inputs",$F30&lt;&gt;"Cancelled",$G30&lt;DATE(YEAR(T$9),MONTH(T$9)+1,1),$H30&gt;=T$9),$F30="Complete")</x:formula>
    </x:cfRule>
    <x:cfRule type="expression" dxfId="1095" priority="1006">
      <x:formula>AND(AND($B30&lt;&gt;"",Projects!$M30&lt;&gt;"Check inputs",$F30&lt;&gt;"Cancelled",$G30&lt;DATE(YEAR(T$9),MONTH(T$9)+1,1),$H30&gt;=T$9),AND($F30&lt;&gt;"Complete",$E30="On track"))</x:formula>
    </x:cfRule>
    <x:cfRule type="expression" dxfId="1096" priority="1007">
      <x:formula>AND(AND($B30&lt;&gt;"",Projects!$M30&lt;&gt;"Check inputs",$F30&lt;&gt;"Cancelled",$G30&lt;DATE(YEAR(T$9),MONTH(T$9)+1,1),$H30&gt;=T$9),AND($F30&lt;&gt;"Complete",$E30="At risk"))</x:formula>
    </x:cfRule>
    <x:cfRule type="expression" dxfId="1097" priority="1008">
      <x:formula>AND(AND($B30&lt;&gt;"",Projects!$M30&lt;&gt;"Check inputs",$F30&lt;&gt;"Cancelled",$G30&lt;DATE(YEAR(T$9),MONTH(T$9)+1,1),$H30&gt;=T$9),AND($F30&lt;&gt;"Complete",$E30="Off track"))</x:formula>
    </x:cfRule>
  </x:conditionalFormatting>
  <x:conditionalFormatting sqref="I31:I31">
    <x:cfRule type="expression" dxfId="1098" priority="1009">
      <x:formula>AND(AND($B31&lt;&gt;"",Projects!$M31&lt;&gt;"Check inputs",$F31&lt;&gt;"Cancelled",$G31&lt;DATE(YEAR(I$9),MONTH(I$9)+1,1),$H31&gt;=I$9),$F31="Complete")</x:formula>
    </x:cfRule>
    <x:cfRule type="expression" dxfId="1099" priority="1010">
      <x:formula>AND(AND($B31&lt;&gt;"",Projects!$M31&lt;&gt;"Check inputs",$F31&lt;&gt;"Cancelled",$G31&lt;DATE(YEAR(I$9),MONTH(I$9)+1,1),$H31&gt;=I$9),AND($F31&lt;&gt;"Complete",$E31="On track"))</x:formula>
    </x:cfRule>
    <x:cfRule type="expression" dxfId="1100" priority="1011">
      <x:formula>AND(AND($B31&lt;&gt;"",Projects!$M31&lt;&gt;"Check inputs",$F31&lt;&gt;"Cancelled",$G31&lt;DATE(YEAR(I$9),MONTH(I$9)+1,1),$H31&gt;=I$9),AND($F31&lt;&gt;"Complete",$E31="At risk"))</x:formula>
    </x:cfRule>
    <x:cfRule type="expression" dxfId="1101" priority="1012">
      <x:formula>AND(AND($B31&lt;&gt;"",Projects!$M31&lt;&gt;"Check inputs",$F31&lt;&gt;"Cancelled",$G31&lt;DATE(YEAR(I$9),MONTH(I$9)+1,1),$H31&gt;=I$9),AND($F31&lt;&gt;"Complete",$E31="Off track"))</x:formula>
    </x:cfRule>
  </x:conditionalFormatting>
  <x:conditionalFormatting sqref="J31:J31">
    <x:cfRule type="expression" dxfId="1102" priority="1013">
      <x:formula>AND(AND($B31&lt;&gt;"",Projects!$M31&lt;&gt;"Check inputs",$F31&lt;&gt;"Cancelled",$G31&lt;DATE(YEAR(J$9),MONTH(J$9)+1,1),$H31&gt;=J$9),$F31="Complete")</x:formula>
    </x:cfRule>
    <x:cfRule type="expression" dxfId="1103" priority="1014">
      <x:formula>AND(AND($B31&lt;&gt;"",Projects!$M31&lt;&gt;"Check inputs",$F31&lt;&gt;"Cancelled",$G31&lt;DATE(YEAR(J$9),MONTH(J$9)+1,1),$H31&gt;=J$9),AND($F31&lt;&gt;"Complete",$E31="On track"))</x:formula>
    </x:cfRule>
    <x:cfRule type="expression" dxfId="1104" priority="1015">
      <x:formula>AND(AND($B31&lt;&gt;"",Projects!$M31&lt;&gt;"Check inputs",$F31&lt;&gt;"Cancelled",$G31&lt;DATE(YEAR(J$9),MONTH(J$9)+1,1),$H31&gt;=J$9),AND($F31&lt;&gt;"Complete",$E31="At risk"))</x:formula>
    </x:cfRule>
    <x:cfRule type="expression" dxfId="1105" priority="1016">
      <x:formula>AND(AND($B31&lt;&gt;"",Projects!$M31&lt;&gt;"Check inputs",$F31&lt;&gt;"Cancelled",$G31&lt;DATE(YEAR(J$9),MONTH(J$9)+1,1),$H31&gt;=J$9),AND($F31&lt;&gt;"Complete",$E31="Off track"))</x:formula>
    </x:cfRule>
  </x:conditionalFormatting>
  <x:conditionalFormatting sqref="K31:K31">
    <x:cfRule type="expression" dxfId="1106" priority="1017">
      <x:formula>AND(AND($B31&lt;&gt;"",Projects!$M31&lt;&gt;"Check inputs",$F31&lt;&gt;"Cancelled",$G31&lt;DATE(YEAR(K$9),MONTH(K$9)+1,1),$H31&gt;=K$9),$F31="Complete")</x:formula>
    </x:cfRule>
    <x:cfRule type="expression" dxfId="1107" priority="1018">
      <x:formula>AND(AND($B31&lt;&gt;"",Projects!$M31&lt;&gt;"Check inputs",$F31&lt;&gt;"Cancelled",$G31&lt;DATE(YEAR(K$9),MONTH(K$9)+1,1),$H31&gt;=K$9),AND($F31&lt;&gt;"Complete",$E31="On track"))</x:formula>
    </x:cfRule>
    <x:cfRule type="expression" dxfId="1108" priority="1019">
      <x:formula>AND(AND($B31&lt;&gt;"",Projects!$M31&lt;&gt;"Check inputs",$F31&lt;&gt;"Cancelled",$G31&lt;DATE(YEAR(K$9),MONTH(K$9)+1,1),$H31&gt;=K$9),AND($F31&lt;&gt;"Complete",$E31="At risk"))</x:formula>
    </x:cfRule>
    <x:cfRule type="expression" dxfId="1109" priority="1020">
      <x:formula>AND(AND($B31&lt;&gt;"",Projects!$M31&lt;&gt;"Check inputs",$F31&lt;&gt;"Cancelled",$G31&lt;DATE(YEAR(K$9),MONTH(K$9)+1,1),$H31&gt;=K$9),AND($F31&lt;&gt;"Complete",$E31="Off track"))</x:formula>
    </x:cfRule>
  </x:conditionalFormatting>
  <x:conditionalFormatting sqref="L31:L31">
    <x:cfRule type="expression" dxfId="1110" priority="1021">
      <x:formula>AND(AND($B31&lt;&gt;"",Projects!$M31&lt;&gt;"Check inputs",$F31&lt;&gt;"Cancelled",$G31&lt;DATE(YEAR(L$9),MONTH(L$9)+1,1),$H31&gt;=L$9),$F31="Complete")</x:formula>
    </x:cfRule>
    <x:cfRule type="expression" dxfId="1111" priority="1022">
      <x:formula>AND(AND($B31&lt;&gt;"",Projects!$M31&lt;&gt;"Check inputs",$F31&lt;&gt;"Cancelled",$G31&lt;DATE(YEAR(L$9),MONTH(L$9)+1,1),$H31&gt;=L$9),AND($F31&lt;&gt;"Complete",$E31="On track"))</x:formula>
    </x:cfRule>
    <x:cfRule type="expression" dxfId="1112" priority="1023">
      <x:formula>AND(AND($B31&lt;&gt;"",Projects!$M31&lt;&gt;"Check inputs",$F31&lt;&gt;"Cancelled",$G31&lt;DATE(YEAR(L$9),MONTH(L$9)+1,1),$H31&gt;=L$9),AND($F31&lt;&gt;"Complete",$E31="At risk"))</x:formula>
    </x:cfRule>
    <x:cfRule type="expression" dxfId="1113" priority="1024">
      <x:formula>AND(AND($B31&lt;&gt;"",Projects!$M31&lt;&gt;"Check inputs",$F31&lt;&gt;"Cancelled",$G31&lt;DATE(YEAR(L$9),MONTH(L$9)+1,1),$H31&gt;=L$9),AND($F31&lt;&gt;"Complete",$E31="Off track"))</x:formula>
    </x:cfRule>
  </x:conditionalFormatting>
  <x:conditionalFormatting sqref="M31:M31">
    <x:cfRule type="expression" dxfId="1114" priority="1025">
      <x:formula>AND(AND($B31&lt;&gt;"",Projects!$M31&lt;&gt;"Check inputs",$F31&lt;&gt;"Cancelled",$G31&lt;DATE(YEAR(M$9),MONTH(M$9)+1,1),$H31&gt;=M$9),$F31="Complete")</x:formula>
    </x:cfRule>
    <x:cfRule type="expression" dxfId="1115" priority="1026">
      <x:formula>AND(AND($B31&lt;&gt;"",Projects!$M31&lt;&gt;"Check inputs",$F31&lt;&gt;"Cancelled",$G31&lt;DATE(YEAR(M$9),MONTH(M$9)+1,1),$H31&gt;=M$9),AND($F31&lt;&gt;"Complete",$E31="On track"))</x:formula>
    </x:cfRule>
    <x:cfRule type="expression" dxfId="1116" priority="1027">
      <x:formula>AND(AND($B31&lt;&gt;"",Projects!$M31&lt;&gt;"Check inputs",$F31&lt;&gt;"Cancelled",$G31&lt;DATE(YEAR(M$9),MONTH(M$9)+1,1),$H31&gt;=M$9),AND($F31&lt;&gt;"Complete",$E31="At risk"))</x:formula>
    </x:cfRule>
    <x:cfRule type="expression" dxfId="1117" priority="1028">
      <x:formula>AND(AND($B31&lt;&gt;"",Projects!$M31&lt;&gt;"Check inputs",$F31&lt;&gt;"Cancelled",$G31&lt;DATE(YEAR(M$9),MONTH(M$9)+1,1),$H31&gt;=M$9),AND($F31&lt;&gt;"Complete",$E31="Off track"))</x:formula>
    </x:cfRule>
  </x:conditionalFormatting>
  <x:conditionalFormatting sqref="N31:N31">
    <x:cfRule type="expression" dxfId="1118" priority="1029">
      <x:formula>AND(AND($B31&lt;&gt;"",Projects!$M31&lt;&gt;"Check inputs",$F31&lt;&gt;"Cancelled",$G31&lt;DATE(YEAR(N$9),MONTH(N$9)+1,1),$H31&gt;=N$9),$F31="Complete")</x:formula>
    </x:cfRule>
    <x:cfRule type="expression" dxfId="1119" priority="1030">
      <x:formula>AND(AND($B31&lt;&gt;"",Projects!$M31&lt;&gt;"Check inputs",$F31&lt;&gt;"Cancelled",$G31&lt;DATE(YEAR(N$9),MONTH(N$9)+1,1),$H31&gt;=N$9),AND($F31&lt;&gt;"Complete",$E31="On track"))</x:formula>
    </x:cfRule>
    <x:cfRule type="expression" dxfId="1120" priority="1031">
      <x:formula>AND(AND($B31&lt;&gt;"",Projects!$M31&lt;&gt;"Check inputs",$F31&lt;&gt;"Cancelled",$G31&lt;DATE(YEAR(N$9),MONTH(N$9)+1,1),$H31&gt;=N$9),AND($F31&lt;&gt;"Complete",$E31="At risk"))</x:formula>
    </x:cfRule>
    <x:cfRule type="expression" dxfId="1121" priority="1032">
      <x:formula>AND(AND($B31&lt;&gt;"",Projects!$M31&lt;&gt;"Check inputs",$F31&lt;&gt;"Cancelled",$G31&lt;DATE(YEAR(N$9),MONTH(N$9)+1,1),$H31&gt;=N$9),AND($F31&lt;&gt;"Complete",$E31="Off track"))</x:formula>
    </x:cfRule>
  </x:conditionalFormatting>
  <x:conditionalFormatting sqref="O31:O31">
    <x:cfRule type="expression" dxfId="1122" priority="1033">
      <x:formula>AND(AND($B31&lt;&gt;"",Projects!$M31&lt;&gt;"Check inputs",$F31&lt;&gt;"Cancelled",$G31&lt;DATE(YEAR(O$9),MONTH(O$9)+1,1),$H31&gt;=O$9),$F31="Complete")</x:formula>
    </x:cfRule>
    <x:cfRule type="expression" dxfId="1123" priority="1034">
      <x:formula>AND(AND($B31&lt;&gt;"",Projects!$M31&lt;&gt;"Check inputs",$F31&lt;&gt;"Cancelled",$G31&lt;DATE(YEAR(O$9),MONTH(O$9)+1,1),$H31&gt;=O$9),AND($F31&lt;&gt;"Complete",$E31="On track"))</x:formula>
    </x:cfRule>
    <x:cfRule type="expression" dxfId="1124" priority="1035">
      <x:formula>AND(AND($B31&lt;&gt;"",Projects!$M31&lt;&gt;"Check inputs",$F31&lt;&gt;"Cancelled",$G31&lt;DATE(YEAR(O$9),MONTH(O$9)+1,1),$H31&gt;=O$9),AND($F31&lt;&gt;"Complete",$E31="At risk"))</x:formula>
    </x:cfRule>
    <x:cfRule type="expression" dxfId="1125" priority="1036">
      <x:formula>AND(AND($B31&lt;&gt;"",Projects!$M31&lt;&gt;"Check inputs",$F31&lt;&gt;"Cancelled",$G31&lt;DATE(YEAR(O$9),MONTH(O$9)+1,1),$H31&gt;=O$9),AND($F31&lt;&gt;"Complete",$E31="Off track"))</x:formula>
    </x:cfRule>
  </x:conditionalFormatting>
  <x:conditionalFormatting sqref="P31:P31">
    <x:cfRule type="expression" dxfId="1126" priority="1037">
      <x:formula>AND(AND($B31&lt;&gt;"",Projects!$M31&lt;&gt;"Check inputs",$F31&lt;&gt;"Cancelled",$G31&lt;DATE(YEAR(P$9),MONTH(P$9)+1,1),$H31&gt;=P$9),$F31="Complete")</x:formula>
    </x:cfRule>
    <x:cfRule type="expression" dxfId="1127" priority="1038">
      <x:formula>AND(AND($B31&lt;&gt;"",Projects!$M31&lt;&gt;"Check inputs",$F31&lt;&gt;"Cancelled",$G31&lt;DATE(YEAR(P$9),MONTH(P$9)+1,1),$H31&gt;=P$9),AND($F31&lt;&gt;"Complete",$E31="On track"))</x:formula>
    </x:cfRule>
    <x:cfRule type="expression" dxfId="1128" priority="1039">
      <x:formula>AND(AND($B31&lt;&gt;"",Projects!$M31&lt;&gt;"Check inputs",$F31&lt;&gt;"Cancelled",$G31&lt;DATE(YEAR(P$9),MONTH(P$9)+1,1),$H31&gt;=P$9),AND($F31&lt;&gt;"Complete",$E31="At risk"))</x:formula>
    </x:cfRule>
    <x:cfRule type="expression" dxfId="1129" priority="1040">
      <x:formula>AND(AND($B31&lt;&gt;"",Projects!$M31&lt;&gt;"Check inputs",$F31&lt;&gt;"Cancelled",$G31&lt;DATE(YEAR(P$9),MONTH(P$9)+1,1),$H31&gt;=P$9),AND($F31&lt;&gt;"Complete",$E31="Off track"))</x:formula>
    </x:cfRule>
  </x:conditionalFormatting>
  <x:conditionalFormatting sqref="Q31:Q31">
    <x:cfRule type="expression" dxfId="1130" priority="1041">
      <x:formula>AND(AND($B31&lt;&gt;"",Projects!$M31&lt;&gt;"Check inputs",$F31&lt;&gt;"Cancelled",$G31&lt;DATE(YEAR(Q$9),MONTH(Q$9)+1,1),$H31&gt;=Q$9),$F31="Complete")</x:formula>
    </x:cfRule>
    <x:cfRule type="expression" dxfId="1131" priority="1042">
      <x:formula>AND(AND($B31&lt;&gt;"",Projects!$M31&lt;&gt;"Check inputs",$F31&lt;&gt;"Cancelled",$G31&lt;DATE(YEAR(Q$9),MONTH(Q$9)+1,1),$H31&gt;=Q$9),AND($F31&lt;&gt;"Complete",$E31="On track"))</x:formula>
    </x:cfRule>
    <x:cfRule type="expression" dxfId="1132" priority="1043">
      <x:formula>AND(AND($B31&lt;&gt;"",Projects!$M31&lt;&gt;"Check inputs",$F31&lt;&gt;"Cancelled",$G31&lt;DATE(YEAR(Q$9),MONTH(Q$9)+1,1),$H31&gt;=Q$9),AND($F31&lt;&gt;"Complete",$E31="At risk"))</x:formula>
    </x:cfRule>
    <x:cfRule type="expression" dxfId="1133" priority="1044">
      <x:formula>AND(AND($B31&lt;&gt;"",Projects!$M31&lt;&gt;"Check inputs",$F31&lt;&gt;"Cancelled",$G31&lt;DATE(YEAR(Q$9),MONTH(Q$9)+1,1),$H31&gt;=Q$9),AND($F31&lt;&gt;"Complete",$E31="Off track"))</x:formula>
    </x:cfRule>
  </x:conditionalFormatting>
  <x:conditionalFormatting sqref="R31:R31">
    <x:cfRule type="expression" dxfId="1134" priority="1045">
      <x:formula>AND(AND($B31&lt;&gt;"",Projects!$M31&lt;&gt;"Check inputs",$F31&lt;&gt;"Cancelled",$G31&lt;DATE(YEAR(R$9),MONTH(R$9)+1,1),$H31&gt;=R$9),$F31="Complete")</x:formula>
    </x:cfRule>
    <x:cfRule type="expression" dxfId="1135" priority="1046">
      <x:formula>AND(AND($B31&lt;&gt;"",Projects!$M31&lt;&gt;"Check inputs",$F31&lt;&gt;"Cancelled",$G31&lt;DATE(YEAR(R$9),MONTH(R$9)+1,1),$H31&gt;=R$9),AND($F31&lt;&gt;"Complete",$E31="On track"))</x:formula>
    </x:cfRule>
    <x:cfRule type="expression" dxfId="1136" priority="1047">
      <x:formula>AND(AND($B31&lt;&gt;"",Projects!$M31&lt;&gt;"Check inputs",$F31&lt;&gt;"Cancelled",$G31&lt;DATE(YEAR(R$9),MONTH(R$9)+1,1),$H31&gt;=R$9),AND($F31&lt;&gt;"Complete",$E31="At risk"))</x:formula>
    </x:cfRule>
    <x:cfRule type="expression" dxfId="1137" priority="1048">
      <x:formula>AND(AND($B31&lt;&gt;"",Projects!$M31&lt;&gt;"Check inputs",$F31&lt;&gt;"Cancelled",$G31&lt;DATE(YEAR(R$9),MONTH(R$9)+1,1),$H31&gt;=R$9),AND($F31&lt;&gt;"Complete",$E31="Off track"))</x:formula>
    </x:cfRule>
  </x:conditionalFormatting>
  <x:conditionalFormatting sqref="S31:S31">
    <x:cfRule type="expression" dxfId="1138" priority="1049">
      <x:formula>AND(AND($B31&lt;&gt;"",Projects!$M31&lt;&gt;"Check inputs",$F31&lt;&gt;"Cancelled",$G31&lt;DATE(YEAR(S$9),MONTH(S$9)+1,1),$H31&gt;=S$9),$F31="Complete")</x:formula>
    </x:cfRule>
    <x:cfRule type="expression" dxfId="1139" priority="1050">
      <x:formula>AND(AND($B31&lt;&gt;"",Projects!$M31&lt;&gt;"Check inputs",$F31&lt;&gt;"Cancelled",$G31&lt;DATE(YEAR(S$9),MONTH(S$9)+1,1),$H31&gt;=S$9),AND($F31&lt;&gt;"Complete",$E31="On track"))</x:formula>
    </x:cfRule>
    <x:cfRule type="expression" dxfId="1140" priority="1051">
      <x:formula>AND(AND($B31&lt;&gt;"",Projects!$M31&lt;&gt;"Check inputs",$F31&lt;&gt;"Cancelled",$G31&lt;DATE(YEAR(S$9),MONTH(S$9)+1,1),$H31&gt;=S$9),AND($F31&lt;&gt;"Complete",$E31="At risk"))</x:formula>
    </x:cfRule>
    <x:cfRule type="expression" dxfId="1141" priority="1052">
      <x:formula>AND(AND($B31&lt;&gt;"",Projects!$M31&lt;&gt;"Check inputs",$F31&lt;&gt;"Cancelled",$G31&lt;DATE(YEAR(S$9),MONTH(S$9)+1,1),$H31&gt;=S$9),AND($F31&lt;&gt;"Complete",$E31="Off track"))</x:formula>
    </x:cfRule>
  </x:conditionalFormatting>
  <x:conditionalFormatting sqref="T31:T31">
    <x:cfRule type="expression" dxfId="1142" priority="1053">
      <x:formula>AND(AND($B31&lt;&gt;"",Projects!$M31&lt;&gt;"Check inputs",$F31&lt;&gt;"Cancelled",$G31&lt;DATE(YEAR(T$9),MONTH(T$9)+1,1),$H31&gt;=T$9),$F31="Complete")</x:formula>
    </x:cfRule>
    <x:cfRule type="expression" dxfId="1143" priority="1054">
      <x:formula>AND(AND($B31&lt;&gt;"",Projects!$M31&lt;&gt;"Check inputs",$F31&lt;&gt;"Cancelled",$G31&lt;DATE(YEAR(T$9),MONTH(T$9)+1,1),$H31&gt;=T$9),AND($F31&lt;&gt;"Complete",$E31="On track"))</x:formula>
    </x:cfRule>
    <x:cfRule type="expression" dxfId="1144" priority="1055">
      <x:formula>AND(AND($B31&lt;&gt;"",Projects!$M31&lt;&gt;"Check inputs",$F31&lt;&gt;"Cancelled",$G31&lt;DATE(YEAR(T$9),MONTH(T$9)+1,1),$H31&gt;=T$9),AND($F31&lt;&gt;"Complete",$E31="At risk"))</x:formula>
    </x:cfRule>
    <x:cfRule type="expression" dxfId="1145" priority="1056">
      <x:formula>AND(AND($B31&lt;&gt;"",Projects!$M31&lt;&gt;"Check inputs",$F31&lt;&gt;"Cancelled",$G31&lt;DATE(YEAR(T$9),MONTH(T$9)+1,1),$H31&gt;=T$9),AND($F31&lt;&gt;"Complete",$E31="Off track"))</x:formula>
    </x:cfRule>
  </x:conditionalFormatting>
  <x:conditionalFormatting sqref="I32:I32">
    <x:cfRule type="expression" dxfId="1146" priority="1057">
      <x:formula>AND(AND($B32&lt;&gt;"",Projects!$M32&lt;&gt;"Check inputs",$F32&lt;&gt;"Cancelled",$G32&lt;DATE(YEAR(I$9),MONTH(I$9)+1,1),$H32&gt;=I$9),$F32="Complete")</x:formula>
    </x:cfRule>
    <x:cfRule type="expression" dxfId="1147" priority="1058">
      <x:formula>AND(AND($B32&lt;&gt;"",Projects!$M32&lt;&gt;"Check inputs",$F32&lt;&gt;"Cancelled",$G32&lt;DATE(YEAR(I$9),MONTH(I$9)+1,1),$H32&gt;=I$9),AND($F32&lt;&gt;"Complete",$E32="On track"))</x:formula>
    </x:cfRule>
    <x:cfRule type="expression" dxfId="1148" priority="1059">
      <x:formula>AND(AND($B32&lt;&gt;"",Projects!$M32&lt;&gt;"Check inputs",$F32&lt;&gt;"Cancelled",$G32&lt;DATE(YEAR(I$9),MONTH(I$9)+1,1),$H32&gt;=I$9),AND($F32&lt;&gt;"Complete",$E32="At risk"))</x:formula>
    </x:cfRule>
    <x:cfRule type="expression" dxfId="1149" priority="1060">
      <x:formula>AND(AND($B32&lt;&gt;"",Projects!$M32&lt;&gt;"Check inputs",$F32&lt;&gt;"Cancelled",$G32&lt;DATE(YEAR(I$9),MONTH(I$9)+1,1),$H32&gt;=I$9),AND($F32&lt;&gt;"Complete",$E32="Off track"))</x:formula>
    </x:cfRule>
  </x:conditionalFormatting>
  <x:conditionalFormatting sqref="J32:J32">
    <x:cfRule type="expression" dxfId="1150" priority="1061">
      <x:formula>AND(AND($B32&lt;&gt;"",Projects!$M32&lt;&gt;"Check inputs",$F32&lt;&gt;"Cancelled",$G32&lt;DATE(YEAR(J$9),MONTH(J$9)+1,1),$H32&gt;=J$9),$F32="Complete")</x:formula>
    </x:cfRule>
    <x:cfRule type="expression" dxfId="1151" priority="1062">
      <x:formula>AND(AND($B32&lt;&gt;"",Projects!$M32&lt;&gt;"Check inputs",$F32&lt;&gt;"Cancelled",$G32&lt;DATE(YEAR(J$9),MONTH(J$9)+1,1),$H32&gt;=J$9),AND($F32&lt;&gt;"Complete",$E32="On track"))</x:formula>
    </x:cfRule>
    <x:cfRule type="expression" dxfId="1152" priority="1063">
      <x:formula>AND(AND($B32&lt;&gt;"",Projects!$M32&lt;&gt;"Check inputs",$F32&lt;&gt;"Cancelled",$G32&lt;DATE(YEAR(J$9),MONTH(J$9)+1,1),$H32&gt;=J$9),AND($F32&lt;&gt;"Complete",$E32="At risk"))</x:formula>
    </x:cfRule>
    <x:cfRule type="expression" dxfId="1153" priority="1064">
      <x:formula>AND(AND($B32&lt;&gt;"",Projects!$M32&lt;&gt;"Check inputs",$F32&lt;&gt;"Cancelled",$G32&lt;DATE(YEAR(J$9),MONTH(J$9)+1,1),$H32&gt;=J$9),AND($F32&lt;&gt;"Complete",$E32="Off track"))</x:formula>
    </x:cfRule>
  </x:conditionalFormatting>
  <x:conditionalFormatting sqref="K32:K32">
    <x:cfRule type="expression" dxfId="1154" priority="1065">
      <x:formula>AND(AND($B32&lt;&gt;"",Projects!$M32&lt;&gt;"Check inputs",$F32&lt;&gt;"Cancelled",$G32&lt;DATE(YEAR(K$9),MONTH(K$9)+1,1),$H32&gt;=K$9),$F32="Complete")</x:formula>
    </x:cfRule>
    <x:cfRule type="expression" dxfId="1155" priority="1066">
      <x:formula>AND(AND($B32&lt;&gt;"",Projects!$M32&lt;&gt;"Check inputs",$F32&lt;&gt;"Cancelled",$G32&lt;DATE(YEAR(K$9),MONTH(K$9)+1,1),$H32&gt;=K$9),AND($F32&lt;&gt;"Complete",$E32="On track"))</x:formula>
    </x:cfRule>
    <x:cfRule type="expression" dxfId="1156" priority="1067">
      <x:formula>AND(AND($B32&lt;&gt;"",Projects!$M32&lt;&gt;"Check inputs",$F32&lt;&gt;"Cancelled",$G32&lt;DATE(YEAR(K$9),MONTH(K$9)+1,1),$H32&gt;=K$9),AND($F32&lt;&gt;"Complete",$E32="At risk"))</x:formula>
    </x:cfRule>
    <x:cfRule type="expression" dxfId="1157" priority="1068">
      <x:formula>AND(AND($B32&lt;&gt;"",Projects!$M32&lt;&gt;"Check inputs",$F32&lt;&gt;"Cancelled",$G32&lt;DATE(YEAR(K$9),MONTH(K$9)+1,1),$H32&gt;=K$9),AND($F32&lt;&gt;"Complete",$E32="Off track"))</x:formula>
    </x:cfRule>
  </x:conditionalFormatting>
  <x:conditionalFormatting sqref="L32:L32">
    <x:cfRule type="expression" dxfId="1158" priority="1069">
      <x:formula>AND(AND($B32&lt;&gt;"",Projects!$M32&lt;&gt;"Check inputs",$F32&lt;&gt;"Cancelled",$G32&lt;DATE(YEAR(L$9),MONTH(L$9)+1,1),$H32&gt;=L$9),$F32="Complete")</x:formula>
    </x:cfRule>
    <x:cfRule type="expression" dxfId="1159" priority="1070">
      <x:formula>AND(AND($B32&lt;&gt;"",Projects!$M32&lt;&gt;"Check inputs",$F32&lt;&gt;"Cancelled",$G32&lt;DATE(YEAR(L$9),MONTH(L$9)+1,1),$H32&gt;=L$9),AND($F32&lt;&gt;"Complete",$E32="On track"))</x:formula>
    </x:cfRule>
    <x:cfRule type="expression" dxfId="1160" priority="1071">
      <x:formula>AND(AND($B32&lt;&gt;"",Projects!$M32&lt;&gt;"Check inputs",$F32&lt;&gt;"Cancelled",$G32&lt;DATE(YEAR(L$9),MONTH(L$9)+1,1),$H32&gt;=L$9),AND($F32&lt;&gt;"Complete",$E32="At risk"))</x:formula>
    </x:cfRule>
    <x:cfRule type="expression" dxfId="1161" priority="1072">
      <x:formula>AND(AND($B32&lt;&gt;"",Projects!$M32&lt;&gt;"Check inputs",$F32&lt;&gt;"Cancelled",$G32&lt;DATE(YEAR(L$9),MONTH(L$9)+1,1),$H32&gt;=L$9),AND($F32&lt;&gt;"Complete",$E32="Off track"))</x:formula>
    </x:cfRule>
  </x:conditionalFormatting>
  <x:conditionalFormatting sqref="M32:M32">
    <x:cfRule type="expression" dxfId="1162" priority="1073">
      <x:formula>AND(AND($B32&lt;&gt;"",Projects!$M32&lt;&gt;"Check inputs",$F32&lt;&gt;"Cancelled",$G32&lt;DATE(YEAR(M$9),MONTH(M$9)+1,1),$H32&gt;=M$9),$F32="Complete")</x:formula>
    </x:cfRule>
    <x:cfRule type="expression" dxfId="1163" priority="1074">
      <x:formula>AND(AND($B32&lt;&gt;"",Projects!$M32&lt;&gt;"Check inputs",$F32&lt;&gt;"Cancelled",$G32&lt;DATE(YEAR(M$9),MONTH(M$9)+1,1),$H32&gt;=M$9),AND($F32&lt;&gt;"Complete",$E32="On track"))</x:formula>
    </x:cfRule>
    <x:cfRule type="expression" dxfId="1164" priority="1075">
      <x:formula>AND(AND($B32&lt;&gt;"",Projects!$M32&lt;&gt;"Check inputs",$F32&lt;&gt;"Cancelled",$G32&lt;DATE(YEAR(M$9),MONTH(M$9)+1,1),$H32&gt;=M$9),AND($F32&lt;&gt;"Complete",$E32="At risk"))</x:formula>
    </x:cfRule>
    <x:cfRule type="expression" dxfId="1165" priority="1076">
      <x:formula>AND(AND($B32&lt;&gt;"",Projects!$M32&lt;&gt;"Check inputs",$F32&lt;&gt;"Cancelled",$G32&lt;DATE(YEAR(M$9),MONTH(M$9)+1,1),$H32&gt;=M$9),AND($F32&lt;&gt;"Complete",$E32="Off track"))</x:formula>
    </x:cfRule>
  </x:conditionalFormatting>
  <x:conditionalFormatting sqref="N32:N32">
    <x:cfRule type="expression" dxfId="1166" priority="1077">
      <x:formula>AND(AND($B32&lt;&gt;"",Projects!$M32&lt;&gt;"Check inputs",$F32&lt;&gt;"Cancelled",$G32&lt;DATE(YEAR(N$9),MONTH(N$9)+1,1),$H32&gt;=N$9),$F32="Complete")</x:formula>
    </x:cfRule>
    <x:cfRule type="expression" dxfId="1167" priority="1078">
      <x:formula>AND(AND($B32&lt;&gt;"",Projects!$M32&lt;&gt;"Check inputs",$F32&lt;&gt;"Cancelled",$G32&lt;DATE(YEAR(N$9),MONTH(N$9)+1,1),$H32&gt;=N$9),AND($F32&lt;&gt;"Complete",$E32="On track"))</x:formula>
    </x:cfRule>
    <x:cfRule type="expression" dxfId="1168" priority="1079">
      <x:formula>AND(AND($B32&lt;&gt;"",Projects!$M32&lt;&gt;"Check inputs",$F32&lt;&gt;"Cancelled",$G32&lt;DATE(YEAR(N$9),MONTH(N$9)+1,1),$H32&gt;=N$9),AND($F32&lt;&gt;"Complete",$E32="At risk"))</x:formula>
    </x:cfRule>
    <x:cfRule type="expression" dxfId="1169" priority="1080">
      <x:formula>AND(AND($B32&lt;&gt;"",Projects!$M32&lt;&gt;"Check inputs",$F32&lt;&gt;"Cancelled",$G32&lt;DATE(YEAR(N$9),MONTH(N$9)+1,1),$H32&gt;=N$9),AND($F32&lt;&gt;"Complete",$E32="Off track"))</x:formula>
    </x:cfRule>
  </x:conditionalFormatting>
  <x:conditionalFormatting sqref="O32:O32">
    <x:cfRule type="expression" dxfId="1170" priority="1081">
      <x:formula>AND(AND($B32&lt;&gt;"",Projects!$M32&lt;&gt;"Check inputs",$F32&lt;&gt;"Cancelled",$G32&lt;DATE(YEAR(O$9),MONTH(O$9)+1,1),$H32&gt;=O$9),$F32="Complete")</x:formula>
    </x:cfRule>
    <x:cfRule type="expression" dxfId="1171" priority="1082">
      <x:formula>AND(AND($B32&lt;&gt;"",Projects!$M32&lt;&gt;"Check inputs",$F32&lt;&gt;"Cancelled",$G32&lt;DATE(YEAR(O$9),MONTH(O$9)+1,1),$H32&gt;=O$9),AND($F32&lt;&gt;"Complete",$E32="On track"))</x:formula>
    </x:cfRule>
    <x:cfRule type="expression" dxfId="1172" priority="1083">
      <x:formula>AND(AND($B32&lt;&gt;"",Projects!$M32&lt;&gt;"Check inputs",$F32&lt;&gt;"Cancelled",$G32&lt;DATE(YEAR(O$9),MONTH(O$9)+1,1),$H32&gt;=O$9),AND($F32&lt;&gt;"Complete",$E32="At risk"))</x:formula>
    </x:cfRule>
    <x:cfRule type="expression" dxfId="1173" priority="1084">
      <x:formula>AND(AND($B32&lt;&gt;"",Projects!$M32&lt;&gt;"Check inputs",$F32&lt;&gt;"Cancelled",$G32&lt;DATE(YEAR(O$9),MONTH(O$9)+1,1),$H32&gt;=O$9),AND($F32&lt;&gt;"Complete",$E32="Off track"))</x:formula>
    </x:cfRule>
  </x:conditionalFormatting>
  <x:conditionalFormatting sqref="P32:P32">
    <x:cfRule type="expression" dxfId="1174" priority="1085">
      <x:formula>AND(AND($B32&lt;&gt;"",Projects!$M32&lt;&gt;"Check inputs",$F32&lt;&gt;"Cancelled",$G32&lt;DATE(YEAR(P$9),MONTH(P$9)+1,1),$H32&gt;=P$9),$F32="Complete")</x:formula>
    </x:cfRule>
    <x:cfRule type="expression" dxfId="1175" priority="1086">
      <x:formula>AND(AND($B32&lt;&gt;"",Projects!$M32&lt;&gt;"Check inputs",$F32&lt;&gt;"Cancelled",$G32&lt;DATE(YEAR(P$9),MONTH(P$9)+1,1),$H32&gt;=P$9),AND($F32&lt;&gt;"Complete",$E32="On track"))</x:formula>
    </x:cfRule>
    <x:cfRule type="expression" dxfId="1176" priority="1087">
      <x:formula>AND(AND($B32&lt;&gt;"",Projects!$M32&lt;&gt;"Check inputs",$F32&lt;&gt;"Cancelled",$G32&lt;DATE(YEAR(P$9),MONTH(P$9)+1,1),$H32&gt;=P$9),AND($F32&lt;&gt;"Complete",$E32="At risk"))</x:formula>
    </x:cfRule>
    <x:cfRule type="expression" dxfId="1177" priority="1088">
      <x:formula>AND(AND($B32&lt;&gt;"",Projects!$M32&lt;&gt;"Check inputs",$F32&lt;&gt;"Cancelled",$G32&lt;DATE(YEAR(P$9),MONTH(P$9)+1,1),$H32&gt;=P$9),AND($F32&lt;&gt;"Complete",$E32="Off track"))</x:formula>
    </x:cfRule>
  </x:conditionalFormatting>
  <x:conditionalFormatting sqref="Q32:Q32">
    <x:cfRule type="expression" dxfId="1178" priority="1089">
      <x:formula>AND(AND($B32&lt;&gt;"",Projects!$M32&lt;&gt;"Check inputs",$F32&lt;&gt;"Cancelled",$G32&lt;DATE(YEAR(Q$9),MONTH(Q$9)+1,1),$H32&gt;=Q$9),$F32="Complete")</x:formula>
    </x:cfRule>
    <x:cfRule type="expression" dxfId="1179" priority="1090">
      <x:formula>AND(AND($B32&lt;&gt;"",Projects!$M32&lt;&gt;"Check inputs",$F32&lt;&gt;"Cancelled",$G32&lt;DATE(YEAR(Q$9),MONTH(Q$9)+1,1),$H32&gt;=Q$9),AND($F32&lt;&gt;"Complete",$E32="On track"))</x:formula>
    </x:cfRule>
    <x:cfRule type="expression" dxfId="1180" priority="1091">
      <x:formula>AND(AND($B32&lt;&gt;"",Projects!$M32&lt;&gt;"Check inputs",$F32&lt;&gt;"Cancelled",$G32&lt;DATE(YEAR(Q$9),MONTH(Q$9)+1,1),$H32&gt;=Q$9),AND($F32&lt;&gt;"Complete",$E32="At risk"))</x:formula>
    </x:cfRule>
    <x:cfRule type="expression" dxfId="1181" priority="1092">
      <x:formula>AND(AND($B32&lt;&gt;"",Projects!$M32&lt;&gt;"Check inputs",$F32&lt;&gt;"Cancelled",$G32&lt;DATE(YEAR(Q$9),MONTH(Q$9)+1,1),$H32&gt;=Q$9),AND($F32&lt;&gt;"Complete",$E32="Off track"))</x:formula>
    </x:cfRule>
  </x:conditionalFormatting>
  <x:conditionalFormatting sqref="R32:R32">
    <x:cfRule type="expression" dxfId="1182" priority="1093">
      <x:formula>AND(AND($B32&lt;&gt;"",Projects!$M32&lt;&gt;"Check inputs",$F32&lt;&gt;"Cancelled",$G32&lt;DATE(YEAR(R$9),MONTH(R$9)+1,1),$H32&gt;=R$9),$F32="Complete")</x:formula>
    </x:cfRule>
    <x:cfRule type="expression" dxfId="1183" priority="1094">
      <x:formula>AND(AND($B32&lt;&gt;"",Projects!$M32&lt;&gt;"Check inputs",$F32&lt;&gt;"Cancelled",$G32&lt;DATE(YEAR(R$9),MONTH(R$9)+1,1),$H32&gt;=R$9),AND($F32&lt;&gt;"Complete",$E32="On track"))</x:formula>
    </x:cfRule>
    <x:cfRule type="expression" dxfId="1184" priority="1095">
      <x:formula>AND(AND($B32&lt;&gt;"",Projects!$M32&lt;&gt;"Check inputs",$F32&lt;&gt;"Cancelled",$G32&lt;DATE(YEAR(R$9),MONTH(R$9)+1,1),$H32&gt;=R$9),AND($F32&lt;&gt;"Complete",$E32="At risk"))</x:formula>
    </x:cfRule>
    <x:cfRule type="expression" dxfId="1185" priority="1096">
      <x:formula>AND(AND($B32&lt;&gt;"",Projects!$M32&lt;&gt;"Check inputs",$F32&lt;&gt;"Cancelled",$G32&lt;DATE(YEAR(R$9),MONTH(R$9)+1,1),$H32&gt;=R$9),AND($F32&lt;&gt;"Complete",$E32="Off track"))</x:formula>
    </x:cfRule>
  </x:conditionalFormatting>
  <x:conditionalFormatting sqref="S32:S32">
    <x:cfRule type="expression" dxfId="1186" priority="1097">
      <x:formula>AND(AND($B32&lt;&gt;"",Projects!$M32&lt;&gt;"Check inputs",$F32&lt;&gt;"Cancelled",$G32&lt;DATE(YEAR(S$9),MONTH(S$9)+1,1),$H32&gt;=S$9),$F32="Complete")</x:formula>
    </x:cfRule>
    <x:cfRule type="expression" dxfId="1187" priority="1098">
      <x:formula>AND(AND($B32&lt;&gt;"",Projects!$M32&lt;&gt;"Check inputs",$F32&lt;&gt;"Cancelled",$G32&lt;DATE(YEAR(S$9),MONTH(S$9)+1,1),$H32&gt;=S$9),AND($F32&lt;&gt;"Complete",$E32="On track"))</x:formula>
    </x:cfRule>
    <x:cfRule type="expression" dxfId="1188" priority="1099">
      <x:formula>AND(AND($B32&lt;&gt;"",Projects!$M32&lt;&gt;"Check inputs",$F32&lt;&gt;"Cancelled",$G32&lt;DATE(YEAR(S$9),MONTH(S$9)+1,1),$H32&gt;=S$9),AND($F32&lt;&gt;"Complete",$E32="At risk"))</x:formula>
    </x:cfRule>
    <x:cfRule type="expression" dxfId="1189" priority="1100">
      <x:formula>AND(AND($B32&lt;&gt;"",Projects!$M32&lt;&gt;"Check inputs",$F32&lt;&gt;"Cancelled",$G32&lt;DATE(YEAR(S$9),MONTH(S$9)+1,1),$H32&gt;=S$9),AND($F32&lt;&gt;"Complete",$E32="Off track"))</x:formula>
    </x:cfRule>
  </x:conditionalFormatting>
  <x:conditionalFormatting sqref="T32:T32">
    <x:cfRule type="expression" dxfId="1190" priority="1101">
      <x:formula>AND(AND($B32&lt;&gt;"",Projects!$M32&lt;&gt;"Check inputs",$F32&lt;&gt;"Cancelled",$G32&lt;DATE(YEAR(T$9),MONTH(T$9)+1,1),$H32&gt;=T$9),$F32="Complete")</x:formula>
    </x:cfRule>
    <x:cfRule type="expression" dxfId="1191" priority="1102">
      <x:formula>AND(AND($B32&lt;&gt;"",Projects!$M32&lt;&gt;"Check inputs",$F32&lt;&gt;"Cancelled",$G32&lt;DATE(YEAR(T$9),MONTH(T$9)+1,1),$H32&gt;=T$9),AND($F32&lt;&gt;"Complete",$E32="On track"))</x:formula>
    </x:cfRule>
    <x:cfRule type="expression" dxfId="1192" priority="1103">
      <x:formula>AND(AND($B32&lt;&gt;"",Projects!$M32&lt;&gt;"Check inputs",$F32&lt;&gt;"Cancelled",$G32&lt;DATE(YEAR(T$9),MONTH(T$9)+1,1),$H32&gt;=T$9),AND($F32&lt;&gt;"Complete",$E32="At risk"))</x:formula>
    </x:cfRule>
    <x:cfRule type="expression" dxfId="1193" priority="1104">
      <x:formula>AND(AND($B32&lt;&gt;"",Projects!$M32&lt;&gt;"Check inputs",$F32&lt;&gt;"Cancelled",$G32&lt;DATE(YEAR(T$9),MONTH(T$9)+1,1),$H32&gt;=T$9),AND($F32&lt;&gt;"Complete",$E32="Off track"))</x:formula>
    </x:cfRule>
  </x:conditionalFormatting>
  <x:conditionalFormatting sqref="I33:I33">
    <x:cfRule type="expression" dxfId="1194" priority="1105">
      <x:formula>AND(AND($B33&lt;&gt;"",Projects!$M33&lt;&gt;"Check inputs",$F33&lt;&gt;"Cancelled",$G33&lt;DATE(YEAR(I$9),MONTH(I$9)+1,1),$H33&gt;=I$9),$F33="Complete")</x:formula>
    </x:cfRule>
    <x:cfRule type="expression" dxfId="1195" priority="1106">
      <x:formula>AND(AND($B33&lt;&gt;"",Projects!$M33&lt;&gt;"Check inputs",$F33&lt;&gt;"Cancelled",$G33&lt;DATE(YEAR(I$9),MONTH(I$9)+1,1),$H33&gt;=I$9),AND($F33&lt;&gt;"Complete",$E33="On track"))</x:formula>
    </x:cfRule>
    <x:cfRule type="expression" dxfId="1196" priority="1107">
      <x:formula>AND(AND($B33&lt;&gt;"",Projects!$M33&lt;&gt;"Check inputs",$F33&lt;&gt;"Cancelled",$G33&lt;DATE(YEAR(I$9),MONTH(I$9)+1,1),$H33&gt;=I$9),AND($F33&lt;&gt;"Complete",$E33="At risk"))</x:formula>
    </x:cfRule>
    <x:cfRule type="expression" dxfId="1197" priority="1108">
      <x:formula>AND(AND($B33&lt;&gt;"",Projects!$M33&lt;&gt;"Check inputs",$F33&lt;&gt;"Cancelled",$G33&lt;DATE(YEAR(I$9),MONTH(I$9)+1,1),$H33&gt;=I$9),AND($F33&lt;&gt;"Complete",$E33="Off track"))</x:formula>
    </x:cfRule>
  </x:conditionalFormatting>
  <x:conditionalFormatting sqref="J33:J33">
    <x:cfRule type="expression" dxfId="1198" priority="1109">
      <x:formula>AND(AND($B33&lt;&gt;"",Projects!$M33&lt;&gt;"Check inputs",$F33&lt;&gt;"Cancelled",$G33&lt;DATE(YEAR(J$9),MONTH(J$9)+1,1),$H33&gt;=J$9),$F33="Complete")</x:formula>
    </x:cfRule>
    <x:cfRule type="expression" dxfId="1199" priority="1110">
      <x:formula>AND(AND($B33&lt;&gt;"",Projects!$M33&lt;&gt;"Check inputs",$F33&lt;&gt;"Cancelled",$G33&lt;DATE(YEAR(J$9),MONTH(J$9)+1,1),$H33&gt;=J$9),AND($F33&lt;&gt;"Complete",$E33="On track"))</x:formula>
    </x:cfRule>
    <x:cfRule type="expression" dxfId="1200" priority="1111">
      <x:formula>AND(AND($B33&lt;&gt;"",Projects!$M33&lt;&gt;"Check inputs",$F33&lt;&gt;"Cancelled",$G33&lt;DATE(YEAR(J$9),MONTH(J$9)+1,1),$H33&gt;=J$9),AND($F33&lt;&gt;"Complete",$E33="At risk"))</x:formula>
    </x:cfRule>
    <x:cfRule type="expression" dxfId="1201" priority="1112">
      <x:formula>AND(AND($B33&lt;&gt;"",Projects!$M33&lt;&gt;"Check inputs",$F33&lt;&gt;"Cancelled",$G33&lt;DATE(YEAR(J$9),MONTH(J$9)+1,1),$H33&gt;=J$9),AND($F33&lt;&gt;"Complete",$E33="Off track"))</x:formula>
    </x:cfRule>
  </x:conditionalFormatting>
  <x:conditionalFormatting sqref="K33:K33">
    <x:cfRule type="expression" dxfId="1202" priority="1113">
      <x:formula>AND(AND($B33&lt;&gt;"",Projects!$M33&lt;&gt;"Check inputs",$F33&lt;&gt;"Cancelled",$G33&lt;DATE(YEAR(K$9),MONTH(K$9)+1,1),$H33&gt;=K$9),$F33="Complete")</x:formula>
    </x:cfRule>
    <x:cfRule type="expression" dxfId="1203" priority="1114">
      <x:formula>AND(AND($B33&lt;&gt;"",Projects!$M33&lt;&gt;"Check inputs",$F33&lt;&gt;"Cancelled",$G33&lt;DATE(YEAR(K$9),MONTH(K$9)+1,1),$H33&gt;=K$9),AND($F33&lt;&gt;"Complete",$E33="On track"))</x:formula>
    </x:cfRule>
    <x:cfRule type="expression" dxfId="1204" priority="1115">
      <x:formula>AND(AND($B33&lt;&gt;"",Projects!$M33&lt;&gt;"Check inputs",$F33&lt;&gt;"Cancelled",$G33&lt;DATE(YEAR(K$9),MONTH(K$9)+1,1),$H33&gt;=K$9),AND($F33&lt;&gt;"Complete",$E33="At risk"))</x:formula>
    </x:cfRule>
    <x:cfRule type="expression" dxfId="1205" priority="1116">
      <x:formula>AND(AND($B33&lt;&gt;"",Projects!$M33&lt;&gt;"Check inputs",$F33&lt;&gt;"Cancelled",$G33&lt;DATE(YEAR(K$9),MONTH(K$9)+1,1),$H33&gt;=K$9),AND($F33&lt;&gt;"Complete",$E33="Off track"))</x:formula>
    </x:cfRule>
  </x:conditionalFormatting>
  <x:conditionalFormatting sqref="L33:L33">
    <x:cfRule type="expression" dxfId="1206" priority="1117">
      <x:formula>AND(AND($B33&lt;&gt;"",Projects!$M33&lt;&gt;"Check inputs",$F33&lt;&gt;"Cancelled",$G33&lt;DATE(YEAR(L$9),MONTH(L$9)+1,1),$H33&gt;=L$9),$F33="Complete")</x:formula>
    </x:cfRule>
    <x:cfRule type="expression" dxfId="1207" priority="1118">
      <x:formula>AND(AND($B33&lt;&gt;"",Projects!$M33&lt;&gt;"Check inputs",$F33&lt;&gt;"Cancelled",$G33&lt;DATE(YEAR(L$9),MONTH(L$9)+1,1),$H33&gt;=L$9),AND($F33&lt;&gt;"Complete",$E33="On track"))</x:formula>
    </x:cfRule>
    <x:cfRule type="expression" dxfId="1208" priority="1119">
      <x:formula>AND(AND($B33&lt;&gt;"",Projects!$M33&lt;&gt;"Check inputs",$F33&lt;&gt;"Cancelled",$G33&lt;DATE(YEAR(L$9),MONTH(L$9)+1,1),$H33&gt;=L$9),AND($F33&lt;&gt;"Complete",$E33="At risk"))</x:formula>
    </x:cfRule>
    <x:cfRule type="expression" dxfId="1209" priority="1120">
      <x:formula>AND(AND($B33&lt;&gt;"",Projects!$M33&lt;&gt;"Check inputs",$F33&lt;&gt;"Cancelled",$G33&lt;DATE(YEAR(L$9),MONTH(L$9)+1,1),$H33&gt;=L$9),AND($F33&lt;&gt;"Complete",$E33="Off track"))</x:formula>
    </x:cfRule>
  </x:conditionalFormatting>
  <x:conditionalFormatting sqref="M33:M33">
    <x:cfRule type="expression" dxfId="1210" priority="1121">
      <x:formula>AND(AND($B33&lt;&gt;"",Projects!$M33&lt;&gt;"Check inputs",$F33&lt;&gt;"Cancelled",$G33&lt;DATE(YEAR(M$9),MONTH(M$9)+1,1),$H33&gt;=M$9),$F33="Complete")</x:formula>
    </x:cfRule>
    <x:cfRule type="expression" dxfId="1211" priority="1122">
      <x:formula>AND(AND($B33&lt;&gt;"",Projects!$M33&lt;&gt;"Check inputs",$F33&lt;&gt;"Cancelled",$G33&lt;DATE(YEAR(M$9),MONTH(M$9)+1,1),$H33&gt;=M$9),AND($F33&lt;&gt;"Complete",$E33="On track"))</x:formula>
    </x:cfRule>
    <x:cfRule type="expression" dxfId="1212" priority="1123">
      <x:formula>AND(AND($B33&lt;&gt;"",Projects!$M33&lt;&gt;"Check inputs",$F33&lt;&gt;"Cancelled",$G33&lt;DATE(YEAR(M$9),MONTH(M$9)+1,1),$H33&gt;=M$9),AND($F33&lt;&gt;"Complete",$E33="At risk"))</x:formula>
    </x:cfRule>
    <x:cfRule type="expression" dxfId="1213" priority="1124">
      <x:formula>AND(AND($B33&lt;&gt;"",Projects!$M33&lt;&gt;"Check inputs",$F33&lt;&gt;"Cancelled",$G33&lt;DATE(YEAR(M$9),MONTH(M$9)+1,1),$H33&gt;=M$9),AND($F33&lt;&gt;"Complete",$E33="Off track"))</x:formula>
    </x:cfRule>
  </x:conditionalFormatting>
  <x:conditionalFormatting sqref="N33:N33">
    <x:cfRule type="expression" dxfId="1214" priority="1125">
      <x:formula>AND(AND($B33&lt;&gt;"",Projects!$M33&lt;&gt;"Check inputs",$F33&lt;&gt;"Cancelled",$G33&lt;DATE(YEAR(N$9),MONTH(N$9)+1,1),$H33&gt;=N$9),$F33="Complete")</x:formula>
    </x:cfRule>
    <x:cfRule type="expression" dxfId="1215" priority="1126">
      <x:formula>AND(AND($B33&lt;&gt;"",Projects!$M33&lt;&gt;"Check inputs",$F33&lt;&gt;"Cancelled",$G33&lt;DATE(YEAR(N$9),MONTH(N$9)+1,1),$H33&gt;=N$9),AND($F33&lt;&gt;"Complete",$E33="On track"))</x:formula>
    </x:cfRule>
    <x:cfRule type="expression" dxfId="1216" priority="1127">
      <x:formula>AND(AND($B33&lt;&gt;"",Projects!$M33&lt;&gt;"Check inputs",$F33&lt;&gt;"Cancelled",$G33&lt;DATE(YEAR(N$9),MONTH(N$9)+1,1),$H33&gt;=N$9),AND($F33&lt;&gt;"Complete",$E33="At risk"))</x:formula>
    </x:cfRule>
    <x:cfRule type="expression" dxfId="1217" priority="1128">
      <x:formula>AND(AND($B33&lt;&gt;"",Projects!$M33&lt;&gt;"Check inputs",$F33&lt;&gt;"Cancelled",$G33&lt;DATE(YEAR(N$9),MONTH(N$9)+1,1),$H33&gt;=N$9),AND($F33&lt;&gt;"Complete",$E33="Off track"))</x:formula>
    </x:cfRule>
  </x:conditionalFormatting>
  <x:conditionalFormatting sqref="O33:O33">
    <x:cfRule type="expression" dxfId="1218" priority="1129">
      <x:formula>AND(AND($B33&lt;&gt;"",Projects!$M33&lt;&gt;"Check inputs",$F33&lt;&gt;"Cancelled",$G33&lt;DATE(YEAR(O$9),MONTH(O$9)+1,1),$H33&gt;=O$9),$F33="Complete")</x:formula>
    </x:cfRule>
    <x:cfRule type="expression" dxfId="1219" priority="1130">
      <x:formula>AND(AND($B33&lt;&gt;"",Projects!$M33&lt;&gt;"Check inputs",$F33&lt;&gt;"Cancelled",$G33&lt;DATE(YEAR(O$9),MONTH(O$9)+1,1),$H33&gt;=O$9),AND($F33&lt;&gt;"Complete",$E33="On track"))</x:formula>
    </x:cfRule>
    <x:cfRule type="expression" dxfId="1220" priority="1131">
      <x:formula>AND(AND($B33&lt;&gt;"",Projects!$M33&lt;&gt;"Check inputs",$F33&lt;&gt;"Cancelled",$G33&lt;DATE(YEAR(O$9),MONTH(O$9)+1,1),$H33&gt;=O$9),AND($F33&lt;&gt;"Complete",$E33="At risk"))</x:formula>
    </x:cfRule>
    <x:cfRule type="expression" dxfId="1221" priority="1132">
      <x:formula>AND(AND($B33&lt;&gt;"",Projects!$M33&lt;&gt;"Check inputs",$F33&lt;&gt;"Cancelled",$G33&lt;DATE(YEAR(O$9),MONTH(O$9)+1,1),$H33&gt;=O$9),AND($F33&lt;&gt;"Complete",$E33="Off track"))</x:formula>
    </x:cfRule>
  </x:conditionalFormatting>
  <x:conditionalFormatting sqref="P33:P33">
    <x:cfRule type="expression" dxfId="1222" priority="1133">
      <x:formula>AND(AND($B33&lt;&gt;"",Projects!$M33&lt;&gt;"Check inputs",$F33&lt;&gt;"Cancelled",$G33&lt;DATE(YEAR(P$9),MONTH(P$9)+1,1),$H33&gt;=P$9),$F33="Complete")</x:formula>
    </x:cfRule>
    <x:cfRule type="expression" dxfId="1223" priority="1134">
      <x:formula>AND(AND($B33&lt;&gt;"",Projects!$M33&lt;&gt;"Check inputs",$F33&lt;&gt;"Cancelled",$G33&lt;DATE(YEAR(P$9),MONTH(P$9)+1,1),$H33&gt;=P$9),AND($F33&lt;&gt;"Complete",$E33="On track"))</x:formula>
    </x:cfRule>
    <x:cfRule type="expression" dxfId="1224" priority="1135">
      <x:formula>AND(AND($B33&lt;&gt;"",Projects!$M33&lt;&gt;"Check inputs",$F33&lt;&gt;"Cancelled",$G33&lt;DATE(YEAR(P$9),MONTH(P$9)+1,1),$H33&gt;=P$9),AND($F33&lt;&gt;"Complete",$E33="At risk"))</x:formula>
    </x:cfRule>
    <x:cfRule type="expression" dxfId="1225" priority="1136">
      <x:formula>AND(AND($B33&lt;&gt;"",Projects!$M33&lt;&gt;"Check inputs",$F33&lt;&gt;"Cancelled",$G33&lt;DATE(YEAR(P$9),MONTH(P$9)+1,1),$H33&gt;=P$9),AND($F33&lt;&gt;"Complete",$E33="Off track"))</x:formula>
    </x:cfRule>
  </x:conditionalFormatting>
  <x:conditionalFormatting sqref="Q33:Q33">
    <x:cfRule type="expression" dxfId="1226" priority="1137">
      <x:formula>AND(AND($B33&lt;&gt;"",Projects!$M33&lt;&gt;"Check inputs",$F33&lt;&gt;"Cancelled",$G33&lt;DATE(YEAR(Q$9),MONTH(Q$9)+1,1),$H33&gt;=Q$9),$F33="Complete")</x:formula>
    </x:cfRule>
    <x:cfRule type="expression" dxfId="1227" priority="1138">
      <x:formula>AND(AND($B33&lt;&gt;"",Projects!$M33&lt;&gt;"Check inputs",$F33&lt;&gt;"Cancelled",$G33&lt;DATE(YEAR(Q$9),MONTH(Q$9)+1,1),$H33&gt;=Q$9),AND($F33&lt;&gt;"Complete",$E33="On track"))</x:formula>
    </x:cfRule>
    <x:cfRule type="expression" dxfId="1228" priority="1139">
      <x:formula>AND(AND($B33&lt;&gt;"",Projects!$M33&lt;&gt;"Check inputs",$F33&lt;&gt;"Cancelled",$G33&lt;DATE(YEAR(Q$9),MONTH(Q$9)+1,1),$H33&gt;=Q$9),AND($F33&lt;&gt;"Complete",$E33="At risk"))</x:formula>
    </x:cfRule>
    <x:cfRule type="expression" dxfId="1229" priority="1140">
      <x:formula>AND(AND($B33&lt;&gt;"",Projects!$M33&lt;&gt;"Check inputs",$F33&lt;&gt;"Cancelled",$G33&lt;DATE(YEAR(Q$9),MONTH(Q$9)+1,1),$H33&gt;=Q$9),AND($F33&lt;&gt;"Complete",$E33="Off track"))</x:formula>
    </x:cfRule>
  </x:conditionalFormatting>
  <x:conditionalFormatting sqref="R33:R33">
    <x:cfRule type="expression" dxfId="1230" priority="1141">
      <x:formula>AND(AND($B33&lt;&gt;"",Projects!$M33&lt;&gt;"Check inputs",$F33&lt;&gt;"Cancelled",$G33&lt;DATE(YEAR(R$9),MONTH(R$9)+1,1),$H33&gt;=R$9),$F33="Complete")</x:formula>
    </x:cfRule>
    <x:cfRule type="expression" dxfId="1231" priority="1142">
      <x:formula>AND(AND($B33&lt;&gt;"",Projects!$M33&lt;&gt;"Check inputs",$F33&lt;&gt;"Cancelled",$G33&lt;DATE(YEAR(R$9),MONTH(R$9)+1,1),$H33&gt;=R$9),AND($F33&lt;&gt;"Complete",$E33="On track"))</x:formula>
    </x:cfRule>
    <x:cfRule type="expression" dxfId="1232" priority="1143">
      <x:formula>AND(AND($B33&lt;&gt;"",Projects!$M33&lt;&gt;"Check inputs",$F33&lt;&gt;"Cancelled",$G33&lt;DATE(YEAR(R$9),MONTH(R$9)+1,1),$H33&gt;=R$9),AND($F33&lt;&gt;"Complete",$E33="At risk"))</x:formula>
    </x:cfRule>
    <x:cfRule type="expression" dxfId="1233" priority="1144">
      <x:formula>AND(AND($B33&lt;&gt;"",Projects!$M33&lt;&gt;"Check inputs",$F33&lt;&gt;"Cancelled",$G33&lt;DATE(YEAR(R$9),MONTH(R$9)+1,1),$H33&gt;=R$9),AND($F33&lt;&gt;"Complete",$E33="Off track"))</x:formula>
    </x:cfRule>
  </x:conditionalFormatting>
  <x:conditionalFormatting sqref="S33:S33">
    <x:cfRule type="expression" dxfId="1234" priority="1145">
      <x:formula>AND(AND($B33&lt;&gt;"",Projects!$M33&lt;&gt;"Check inputs",$F33&lt;&gt;"Cancelled",$G33&lt;DATE(YEAR(S$9),MONTH(S$9)+1,1),$H33&gt;=S$9),$F33="Complete")</x:formula>
    </x:cfRule>
    <x:cfRule type="expression" dxfId="1235" priority="1146">
      <x:formula>AND(AND($B33&lt;&gt;"",Projects!$M33&lt;&gt;"Check inputs",$F33&lt;&gt;"Cancelled",$G33&lt;DATE(YEAR(S$9),MONTH(S$9)+1,1),$H33&gt;=S$9),AND($F33&lt;&gt;"Complete",$E33="On track"))</x:formula>
    </x:cfRule>
    <x:cfRule type="expression" dxfId="1236" priority="1147">
      <x:formula>AND(AND($B33&lt;&gt;"",Projects!$M33&lt;&gt;"Check inputs",$F33&lt;&gt;"Cancelled",$G33&lt;DATE(YEAR(S$9),MONTH(S$9)+1,1),$H33&gt;=S$9),AND($F33&lt;&gt;"Complete",$E33="At risk"))</x:formula>
    </x:cfRule>
    <x:cfRule type="expression" dxfId="1237" priority="1148">
      <x:formula>AND(AND($B33&lt;&gt;"",Projects!$M33&lt;&gt;"Check inputs",$F33&lt;&gt;"Cancelled",$G33&lt;DATE(YEAR(S$9),MONTH(S$9)+1,1),$H33&gt;=S$9),AND($F33&lt;&gt;"Complete",$E33="Off track"))</x:formula>
    </x:cfRule>
  </x:conditionalFormatting>
  <x:conditionalFormatting sqref="T33:T33">
    <x:cfRule type="expression" dxfId="1238" priority="1149">
      <x:formula>AND(AND($B33&lt;&gt;"",Projects!$M33&lt;&gt;"Check inputs",$F33&lt;&gt;"Cancelled",$G33&lt;DATE(YEAR(T$9),MONTH(T$9)+1,1),$H33&gt;=T$9),$F33="Complete")</x:formula>
    </x:cfRule>
    <x:cfRule type="expression" dxfId="1239" priority="1150">
      <x:formula>AND(AND($B33&lt;&gt;"",Projects!$M33&lt;&gt;"Check inputs",$F33&lt;&gt;"Cancelled",$G33&lt;DATE(YEAR(T$9),MONTH(T$9)+1,1),$H33&gt;=T$9),AND($F33&lt;&gt;"Complete",$E33="On track"))</x:formula>
    </x:cfRule>
    <x:cfRule type="expression" dxfId="1240" priority="1151">
      <x:formula>AND(AND($B33&lt;&gt;"",Projects!$M33&lt;&gt;"Check inputs",$F33&lt;&gt;"Cancelled",$G33&lt;DATE(YEAR(T$9),MONTH(T$9)+1,1),$H33&gt;=T$9),AND($F33&lt;&gt;"Complete",$E33="At risk"))</x:formula>
    </x:cfRule>
    <x:cfRule type="expression" dxfId="1241" priority="1152">
      <x:formula>AND(AND($B33&lt;&gt;"",Projects!$M33&lt;&gt;"Check inputs",$F33&lt;&gt;"Cancelled",$G33&lt;DATE(YEAR(T$9),MONTH(T$9)+1,1),$H33&gt;=T$9),AND($F33&lt;&gt;"Complete",$E33="Off track"))</x:formula>
    </x:cfRule>
  </x:conditionalFormatting>
  <x:conditionalFormatting sqref="I34:I34">
    <x:cfRule type="expression" dxfId="1242" priority="1153">
      <x:formula>AND(AND($B34&lt;&gt;"",Projects!$M34&lt;&gt;"Check inputs",$F34&lt;&gt;"Cancelled",$G34&lt;DATE(YEAR(I$9),MONTH(I$9)+1,1),$H34&gt;=I$9),$F34="Complete")</x:formula>
    </x:cfRule>
    <x:cfRule type="expression" dxfId="1243" priority="1154">
      <x:formula>AND(AND($B34&lt;&gt;"",Projects!$M34&lt;&gt;"Check inputs",$F34&lt;&gt;"Cancelled",$G34&lt;DATE(YEAR(I$9),MONTH(I$9)+1,1),$H34&gt;=I$9),AND($F34&lt;&gt;"Complete",$E34="On track"))</x:formula>
    </x:cfRule>
    <x:cfRule type="expression" dxfId="1244" priority="1155">
      <x:formula>AND(AND($B34&lt;&gt;"",Projects!$M34&lt;&gt;"Check inputs",$F34&lt;&gt;"Cancelled",$G34&lt;DATE(YEAR(I$9),MONTH(I$9)+1,1),$H34&gt;=I$9),AND($F34&lt;&gt;"Complete",$E34="At risk"))</x:formula>
    </x:cfRule>
    <x:cfRule type="expression" dxfId="1245" priority="1156">
      <x:formula>AND(AND($B34&lt;&gt;"",Projects!$M34&lt;&gt;"Check inputs",$F34&lt;&gt;"Cancelled",$G34&lt;DATE(YEAR(I$9),MONTH(I$9)+1,1),$H34&gt;=I$9),AND($F34&lt;&gt;"Complete",$E34="Off track"))</x:formula>
    </x:cfRule>
  </x:conditionalFormatting>
  <x:conditionalFormatting sqref="J34:J34">
    <x:cfRule type="expression" dxfId="1246" priority="1157">
      <x:formula>AND(AND($B34&lt;&gt;"",Projects!$M34&lt;&gt;"Check inputs",$F34&lt;&gt;"Cancelled",$G34&lt;DATE(YEAR(J$9),MONTH(J$9)+1,1),$H34&gt;=J$9),$F34="Complete")</x:formula>
    </x:cfRule>
    <x:cfRule type="expression" dxfId="1247" priority="1158">
      <x:formula>AND(AND($B34&lt;&gt;"",Projects!$M34&lt;&gt;"Check inputs",$F34&lt;&gt;"Cancelled",$G34&lt;DATE(YEAR(J$9),MONTH(J$9)+1,1),$H34&gt;=J$9),AND($F34&lt;&gt;"Complete",$E34="On track"))</x:formula>
    </x:cfRule>
    <x:cfRule type="expression" dxfId="1248" priority="1159">
      <x:formula>AND(AND($B34&lt;&gt;"",Projects!$M34&lt;&gt;"Check inputs",$F34&lt;&gt;"Cancelled",$G34&lt;DATE(YEAR(J$9),MONTH(J$9)+1,1),$H34&gt;=J$9),AND($F34&lt;&gt;"Complete",$E34="At risk"))</x:formula>
    </x:cfRule>
    <x:cfRule type="expression" dxfId="1249" priority="1160">
      <x:formula>AND(AND($B34&lt;&gt;"",Projects!$M34&lt;&gt;"Check inputs",$F34&lt;&gt;"Cancelled",$G34&lt;DATE(YEAR(J$9),MONTH(J$9)+1,1),$H34&gt;=J$9),AND($F34&lt;&gt;"Complete",$E34="Off track"))</x:formula>
    </x:cfRule>
  </x:conditionalFormatting>
  <x:conditionalFormatting sqref="K34:K34">
    <x:cfRule type="expression" dxfId="1250" priority="1161">
      <x:formula>AND(AND($B34&lt;&gt;"",Projects!$M34&lt;&gt;"Check inputs",$F34&lt;&gt;"Cancelled",$G34&lt;DATE(YEAR(K$9),MONTH(K$9)+1,1),$H34&gt;=K$9),$F34="Complete")</x:formula>
    </x:cfRule>
    <x:cfRule type="expression" dxfId="1251" priority="1162">
      <x:formula>AND(AND($B34&lt;&gt;"",Projects!$M34&lt;&gt;"Check inputs",$F34&lt;&gt;"Cancelled",$G34&lt;DATE(YEAR(K$9),MONTH(K$9)+1,1),$H34&gt;=K$9),AND($F34&lt;&gt;"Complete",$E34="On track"))</x:formula>
    </x:cfRule>
    <x:cfRule type="expression" dxfId="1252" priority="1163">
      <x:formula>AND(AND($B34&lt;&gt;"",Projects!$M34&lt;&gt;"Check inputs",$F34&lt;&gt;"Cancelled",$G34&lt;DATE(YEAR(K$9),MONTH(K$9)+1,1),$H34&gt;=K$9),AND($F34&lt;&gt;"Complete",$E34="At risk"))</x:formula>
    </x:cfRule>
    <x:cfRule type="expression" dxfId="1253" priority="1164">
      <x:formula>AND(AND($B34&lt;&gt;"",Projects!$M34&lt;&gt;"Check inputs",$F34&lt;&gt;"Cancelled",$G34&lt;DATE(YEAR(K$9),MONTH(K$9)+1,1),$H34&gt;=K$9),AND($F34&lt;&gt;"Complete",$E34="Off track"))</x:formula>
    </x:cfRule>
  </x:conditionalFormatting>
  <x:conditionalFormatting sqref="L34:L34">
    <x:cfRule type="expression" dxfId="1254" priority="1165">
      <x:formula>AND(AND($B34&lt;&gt;"",Projects!$M34&lt;&gt;"Check inputs",$F34&lt;&gt;"Cancelled",$G34&lt;DATE(YEAR(L$9),MONTH(L$9)+1,1),$H34&gt;=L$9),$F34="Complete")</x:formula>
    </x:cfRule>
    <x:cfRule type="expression" dxfId="1255" priority="1166">
      <x:formula>AND(AND($B34&lt;&gt;"",Projects!$M34&lt;&gt;"Check inputs",$F34&lt;&gt;"Cancelled",$G34&lt;DATE(YEAR(L$9),MONTH(L$9)+1,1),$H34&gt;=L$9),AND($F34&lt;&gt;"Complete",$E34="On track"))</x:formula>
    </x:cfRule>
    <x:cfRule type="expression" dxfId="1256" priority="1167">
      <x:formula>AND(AND($B34&lt;&gt;"",Projects!$M34&lt;&gt;"Check inputs",$F34&lt;&gt;"Cancelled",$G34&lt;DATE(YEAR(L$9),MONTH(L$9)+1,1),$H34&gt;=L$9),AND($F34&lt;&gt;"Complete",$E34="At risk"))</x:formula>
    </x:cfRule>
    <x:cfRule type="expression" dxfId="1257" priority="1168">
      <x:formula>AND(AND($B34&lt;&gt;"",Projects!$M34&lt;&gt;"Check inputs",$F34&lt;&gt;"Cancelled",$G34&lt;DATE(YEAR(L$9),MONTH(L$9)+1,1),$H34&gt;=L$9),AND($F34&lt;&gt;"Complete",$E34="Off track"))</x:formula>
    </x:cfRule>
  </x:conditionalFormatting>
  <x:conditionalFormatting sqref="M34:M34">
    <x:cfRule type="expression" dxfId="1258" priority="1169">
      <x:formula>AND(AND($B34&lt;&gt;"",Projects!$M34&lt;&gt;"Check inputs",$F34&lt;&gt;"Cancelled",$G34&lt;DATE(YEAR(M$9),MONTH(M$9)+1,1),$H34&gt;=M$9),$F34="Complete")</x:formula>
    </x:cfRule>
    <x:cfRule type="expression" dxfId="1259" priority="1170">
      <x:formula>AND(AND($B34&lt;&gt;"",Projects!$M34&lt;&gt;"Check inputs",$F34&lt;&gt;"Cancelled",$G34&lt;DATE(YEAR(M$9),MONTH(M$9)+1,1),$H34&gt;=M$9),AND($F34&lt;&gt;"Complete",$E34="On track"))</x:formula>
    </x:cfRule>
    <x:cfRule type="expression" dxfId="1260" priority="1171">
      <x:formula>AND(AND($B34&lt;&gt;"",Projects!$M34&lt;&gt;"Check inputs",$F34&lt;&gt;"Cancelled",$G34&lt;DATE(YEAR(M$9),MONTH(M$9)+1,1),$H34&gt;=M$9),AND($F34&lt;&gt;"Complete",$E34="At risk"))</x:formula>
    </x:cfRule>
    <x:cfRule type="expression" dxfId="1261" priority="1172">
      <x:formula>AND(AND($B34&lt;&gt;"",Projects!$M34&lt;&gt;"Check inputs",$F34&lt;&gt;"Cancelled",$G34&lt;DATE(YEAR(M$9),MONTH(M$9)+1,1),$H34&gt;=M$9),AND($F34&lt;&gt;"Complete",$E34="Off track"))</x:formula>
    </x:cfRule>
  </x:conditionalFormatting>
  <x:conditionalFormatting sqref="N34:N34">
    <x:cfRule type="expression" dxfId="1262" priority="1173">
      <x:formula>AND(AND($B34&lt;&gt;"",Projects!$M34&lt;&gt;"Check inputs",$F34&lt;&gt;"Cancelled",$G34&lt;DATE(YEAR(N$9),MONTH(N$9)+1,1),$H34&gt;=N$9),$F34="Complete")</x:formula>
    </x:cfRule>
    <x:cfRule type="expression" dxfId="1263" priority="1174">
      <x:formula>AND(AND($B34&lt;&gt;"",Projects!$M34&lt;&gt;"Check inputs",$F34&lt;&gt;"Cancelled",$G34&lt;DATE(YEAR(N$9),MONTH(N$9)+1,1),$H34&gt;=N$9),AND($F34&lt;&gt;"Complete",$E34="On track"))</x:formula>
    </x:cfRule>
    <x:cfRule type="expression" dxfId="1264" priority="1175">
      <x:formula>AND(AND($B34&lt;&gt;"",Projects!$M34&lt;&gt;"Check inputs",$F34&lt;&gt;"Cancelled",$G34&lt;DATE(YEAR(N$9),MONTH(N$9)+1,1),$H34&gt;=N$9),AND($F34&lt;&gt;"Complete",$E34="At risk"))</x:formula>
    </x:cfRule>
    <x:cfRule type="expression" dxfId="1265" priority="1176">
      <x:formula>AND(AND($B34&lt;&gt;"",Projects!$M34&lt;&gt;"Check inputs",$F34&lt;&gt;"Cancelled",$G34&lt;DATE(YEAR(N$9),MONTH(N$9)+1,1),$H34&gt;=N$9),AND($F34&lt;&gt;"Complete",$E34="Off track"))</x:formula>
    </x:cfRule>
  </x:conditionalFormatting>
  <x:conditionalFormatting sqref="O34:O34">
    <x:cfRule type="expression" dxfId="1266" priority="1177">
      <x:formula>AND(AND($B34&lt;&gt;"",Projects!$M34&lt;&gt;"Check inputs",$F34&lt;&gt;"Cancelled",$G34&lt;DATE(YEAR(O$9),MONTH(O$9)+1,1),$H34&gt;=O$9),$F34="Complete")</x:formula>
    </x:cfRule>
    <x:cfRule type="expression" dxfId="1267" priority="1178">
      <x:formula>AND(AND($B34&lt;&gt;"",Projects!$M34&lt;&gt;"Check inputs",$F34&lt;&gt;"Cancelled",$G34&lt;DATE(YEAR(O$9),MONTH(O$9)+1,1),$H34&gt;=O$9),AND($F34&lt;&gt;"Complete",$E34="On track"))</x:formula>
    </x:cfRule>
    <x:cfRule type="expression" dxfId="1268" priority="1179">
      <x:formula>AND(AND($B34&lt;&gt;"",Projects!$M34&lt;&gt;"Check inputs",$F34&lt;&gt;"Cancelled",$G34&lt;DATE(YEAR(O$9),MONTH(O$9)+1,1),$H34&gt;=O$9),AND($F34&lt;&gt;"Complete",$E34="At risk"))</x:formula>
    </x:cfRule>
    <x:cfRule type="expression" dxfId="1269" priority="1180">
      <x:formula>AND(AND($B34&lt;&gt;"",Projects!$M34&lt;&gt;"Check inputs",$F34&lt;&gt;"Cancelled",$G34&lt;DATE(YEAR(O$9),MONTH(O$9)+1,1),$H34&gt;=O$9),AND($F34&lt;&gt;"Complete",$E34="Off track"))</x:formula>
    </x:cfRule>
  </x:conditionalFormatting>
  <x:conditionalFormatting sqref="P34:P34">
    <x:cfRule type="expression" dxfId="1270" priority="1181">
      <x:formula>AND(AND($B34&lt;&gt;"",Projects!$M34&lt;&gt;"Check inputs",$F34&lt;&gt;"Cancelled",$G34&lt;DATE(YEAR(P$9),MONTH(P$9)+1,1),$H34&gt;=P$9),$F34="Complete")</x:formula>
    </x:cfRule>
    <x:cfRule type="expression" dxfId="1271" priority="1182">
      <x:formula>AND(AND($B34&lt;&gt;"",Projects!$M34&lt;&gt;"Check inputs",$F34&lt;&gt;"Cancelled",$G34&lt;DATE(YEAR(P$9),MONTH(P$9)+1,1),$H34&gt;=P$9),AND($F34&lt;&gt;"Complete",$E34="On track"))</x:formula>
    </x:cfRule>
    <x:cfRule type="expression" dxfId="1272" priority="1183">
      <x:formula>AND(AND($B34&lt;&gt;"",Projects!$M34&lt;&gt;"Check inputs",$F34&lt;&gt;"Cancelled",$G34&lt;DATE(YEAR(P$9),MONTH(P$9)+1,1),$H34&gt;=P$9),AND($F34&lt;&gt;"Complete",$E34="At risk"))</x:formula>
    </x:cfRule>
    <x:cfRule type="expression" dxfId="1273" priority="1184">
      <x:formula>AND(AND($B34&lt;&gt;"",Projects!$M34&lt;&gt;"Check inputs",$F34&lt;&gt;"Cancelled",$G34&lt;DATE(YEAR(P$9),MONTH(P$9)+1,1),$H34&gt;=P$9),AND($F34&lt;&gt;"Complete",$E34="Off track"))</x:formula>
    </x:cfRule>
  </x:conditionalFormatting>
  <x:conditionalFormatting sqref="Q34:Q34">
    <x:cfRule type="expression" dxfId="1274" priority="1185">
      <x:formula>AND(AND($B34&lt;&gt;"",Projects!$M34&lt;&gt;"Check inputs",$F34&lt;&gt;"Cancelled",$G34&lt;DATE(YEAR(Q$9),MONTH(Q$9)+1,1),$H34&gt;=Q$9),$F34="Complete")</x:formula>
    </x:cfRule>
    <x:cfRule type="expression" dxfId="1275" priority="1186">
      <x:formula>AND(AND($B34&lt;&gt;"",Projects!$M34&lt;&gt;"Check inputs",$F34&lt;&gt;"Cancelled",$G34&lt;DATE(YEAR(Q$9),MONTH(Q$9)+1,1),$H34&gt;=Q$9),AND($F34&lt;&gt;"Complete",$E34="On track"))</x:formula>
    </x:cfRule>
    <x:cfRule type="expression" dxfId="1276" priority="1187">
      <x:formula>AND(AND($B34&lt;&gt;"",Projects!$M34&lt;&gt;"Check inputs",$F34&lt;&gt;"Cancelled",$G34&lt;DATE(YEAR(Q$9),MONTH(Q$9)+1,1),$H34&gt;=Q$9),AND($F34&lt;&gt;"Complete",$E34="At risk"))</x:formula>
    </x:cfRule>
    <x:cfRule type="expression" dxfId="1277" priority="1188">
      <x:formula>AND(AND($B34&lt;&gt;"",Projects!$M34&lt;&gt;"Check inputs",$F34&lt;&gt;"Cancelled",$G34&lt;DATE(YEAR(Q$9),MONTH(Q$9)+1,1),$H34&gt;=Q$9),AND($F34&lt;&gt;"Complete",$E34="Off track"))</x:formula>
    </x:cfRule>
  </x:conditionalFormatting>
  <x:conditionalFormatting sqref="R34:R34">
    <x:cfRule type="expression" dxfId="1278" priority="1189">
      <x:formula>AND(AND($B34&lt;&gt;"",Projects!$M34&lt;&gt;"Check inputs",$F34&lt;&gt;"Cancelled",$G34&lt;DATE(YEAR(R$9),MONTH(R$9)+1,1),$H34&gt;=R$9),$F34="Complete")</x:formula>
    </x:cfRule>
    <x:cfRule type="expression" dxfId="1279" priority="1190">
      <x:formula>AND(AND($B34&lt;&gt;"",Projects!$M34&lt;&gt;"Check inputs",$F34&lt;&gt;"Cancelled",$G34&lt;DATE(YEAR(R$9),MONTH(R$9)+1,1),$H34&gt;=R$9),AND($F34&lt;&gt;"Complete",$E34="On track"))</x:formula>
    </x:cfRule>
    <x:cfRule type="expression" dxfId="1280" priority="1191">
      <x:formula>AND(AND($B34&lt;&gt;"",Projects!$M34&lt;&gt;"Check inputs",$F34&lt;&gt;"Cancelled",$G34&lt;DATE(YEAR(R$9),MONTH(R$9)+1,1),$H34&gt;=R$9),AND($F34&lt;&gt;"Complete",$E34="At risk"))</x:formula>
    </x:cfRule>
    <x:cfRule type="expression" dxfId="1281" priority="1192">
      <x:formula>AND(AND($B34&lt;&gt;"",Projects!$M34&lt;&gt;"Check inputs",$F34&lt;&gt;"Cancelled",$G34&lt;DATE(YEAR(R$9),MONTH(R$9)+1,1),$H34&gt;=R$9),AND($F34&lt;&gt;"Complete",$E34="Off track"))</x:formula>
    </x:cfRule>
  </x:conditionalFormatting>
  <x:conditionalFormatting sqref="S34:S34">
    <x:cfRule type="expression" dxfId="1282" priority="1193">
      <x:formula>AND(AND($B34&lt;&gt;"",Projects!$M34&lt;&gt;"Check inputs",$F34&lt;&gt;"Cancelled",$G34&lt;DATE(YEAR(S$9),MONTH(S$9)+1,1),$H34&gt;=S$9),$F34="Complete")</x:formula>
    </x:cfRule>
    <x:cfRule type="expression" dxfId="1283" priority="1194">
      <x:formula>AND(AND($B34&lt;&gt;"",Projects!$M34&lt;&gt;"Check inputs",$F34&lt;&gt;"Cancelled",$G34&lt;DATE(YEAR(S$9),MONTH(S$9)+1,1),$H34&gt;=S$9),AND($F34&lt;&gt;"Complete",$E34="On track"))</x:formula>
    </x:cfRule>
    <x:cfRule type="expression" dxfId="1284" priority="1195">
      <x:formula>AND(AND($B34&lt;&gt;"",Projects!$M34&lt;&gt;"Check inputs",$F34&lt;&gt;"Cancelled",$G34&lt;DATE(YEAR(S$9),MONTH(S$9)+1,1),$H34&gt;=S$9),AND($F34&lt;&gt;"Complete",$E34="At risk"))</x:formula>
    </x:cfRule>
    <x:cfRule type="expression" dxfId="1285" priority="1196">
      <x:formula>AND(AND($B34&lt;&gt;"",Projects!$M34&lt;&gt;"Check inputs",$F34&lt;&gt;"Cancelled",$G34&lt;DATE(YEAR(S$9),MONTH(S$9)+1,1),$H34&gt;=S$9),AND($F34&lt;&gt;"Complete",$E34="Off track"))</x:formula>
    </x:cfRule>
  </x:conditionalFormatting>
  <x:conditionalFormatting sqref="T34:T34">
    <x:cfRule type="expression" dxfId="1286" priority="1197">
      <x:formula>AND(AND($B34&lt;&gt;"",Projects!$M34&lt;&gt;"Check inputs",$F34&lt;&gt;"Cancelled",$G34&lt;DATE(YEAR(T$9),MONTH(T$9)+1,1),$H34&gt;=T$9),$F34="Complete")</x:formula>
    </x:cfRule>
    <x:cfRule type="expression" dxfId="1287" priority="1198">
      <x:formula>AND(AND($B34&lt;&gt;"",Projects!$M34&lt;&gt;"Check inputs",$F34&lt;&gt;"Cancelled",$G34&lt;DATE(YEAR(T$9),MONTH(T$9)+1,1),$H34&gt;=T$9),AND($F34&lt;&gt;"Complete",$E34="On track"))</x:formula>
    </x:cfRule>
    <x:cfRule type="expression" dxfId="1288" priority="1199">
      <x:formula>AND(AND($B34&lt;&gt;"",Projects!$M34&lt;&gt;"Check inputs",$F34&lt;&gt;"Cancelled",$G34&lt;DATE(YEAR(T$9),MONTH(T$9)+1,1),$H34&gt;=T$9),AND($F34&lt;&gt;"Complete",$E34="At risk"))</x:formula>
    </x:cfRule>
    <x:cfRule type="expression" dxfId="1289" priority="1200">
      <x:formula>AND(AND($B34&lt;&gt;"",Projects!$M34&lt;&gt;"Check inputs",$F34&lt;&gt;"Cancelled",$G34&lt;DATE(YEAR(T$9),MONTH(T$9)+1,1),$H34&gt;=T$9),AND($F34&lt;&gt;"Complete",$E34="Off track"))</x:formula>
    </x:cfRule>
  </x:conditionalFormatting>
  <x:conditionalFormatting sqref="I35:I35">
    <x:cfRule type="expression" dxfId="1290" priority="1201">
      <x:formula>AND(AND($B35&lt;&gt;"",Projects!$M35&lt;&gt;"Check inputs",$F35&lt;&gt;"Cancelled",$G35&lt;DATE(YEAR(I$9),MONTH(I$9)+1,1),$H35&gt;=I$9),$F35="Complete")</x:formula>
    </x:cfRule>
    <x:cfRule type="expression" dxfId="1291" priority="1202">
      <x:formula>AND(AND($B35&lt;&gt;"",Projects!$M35&lt;&gt;"Check inputs",$F35&lt;&gt;"Cancelled",$G35&lt;DATE(YEAR(I$9),MONTH(I$9)+1,1),$H35&gt;=I$9),AND($F35&lt;&gt;"Complete",$E35="On track"))</x:formula>
    </x:cfRule>
    <x:cfRule type="expression" dxfId="1292" priority="1203">
      <x:formula>AND(AND($B35&lt;&gt;"",Projects!$M35&lt;&gt;"Check inputs",$F35&lt;&gt;"Cancelled",$G35&lt;DATE(YEAR(I$9),MONTH(I$9)+1,1),$H35&gt;=I$9),AND($F35&lt;&gt;"Complete",$E35="At risk"))</x:formula>
    </x:cfRule>
    <x:cfRule type="expression" dxfId="1293" priority="1204">
      <x:formula>AND(AND($B35&lt;&gt;"",Projects!$M35&lt;&gt;"Check inputs",$F35&lt;&gt;"Cancelled",$G35&lt;DATE(YEAR(I$9),MONTH(I$9)+1,1),$H35&gt;=I$9),AND($F35&lt;&gt;"Complete",$E35="Off track"))</x:formula>
    </x:cfRule>
  </x:conditionalFormatting>
  <x:conditionalFormatting sqref="J35:J35">
    <x:cfRule type="expression" dxfId="1294" priority="1205">
      <x:formula>AND(AND($B35&lt;&gt;"",Projects!$M35&lt;&gt;"Check inputs",$F35&lt;&gt;"Cancelled",$G35&lt;DATE(YEAR(J$9),MONTH(J$9)+1,1),$H35&gt;=J$9),$F35="Complete")</x:formula>
    </x:cfRule>
    <x:cfRule type="expression" dxfId="1295" priority="1206">
      <x:formula>AND(AND($B35&lt;&gt;"",Projects!$M35&lt;&gt;"Check inputs",$F35&lt;&gt;"Cancelled",$G35&lt;DATE(YEAR(J$9),MONTH(J$9)+1,1),$H35&gt;=J$9),AND($F35&lt;&gt;"Complete",$E35="On track"))</x:formula>
    </x:cfRule>
    <x:cfRule type="expression" dxfId="1296" priority="1207">
      <x:formula>AND(AND($B35&lt;&gt;"",Projects!$M35&lt;&gt;"Check inputs",$F35&lt;&gt;"Cancelled",$G35&lt;DATE(YEAR(J$9),MONTH(J$9)+1,1),$H35&gt;=J$9),AND($F35&lt;&gt;"Complete",$E35="At risk"))</x:formula>
    </x:cfRule>
    <x:cfRule type="expression" dxfId="1297" priority="1208">
      <x:formula>AND(AND($B35&lt;&gt;"",Projects!$M35&lt;&gt;"Check inputs",$F35&lt;&gt;"Cancelled",$G35&lt;DATE(YEAR(J$9),MONTH(J$9)+1,1),$H35&gt;=J$9),AND($F35&lt;&gt;"Complete",$E35="Off track"))</x:formula>
    </x:cfRule>
  </x:conditionalFormatting>
  <x:conditionalFormatting sqref="K35:K35">
    <x:cfRule type="expression" dxfId="1298" priority="1209">
      <x:formula>AND(AND($B35&lt;&gt;"",Projects!$M35&lt;&gt;"Check inputs",$F35&lt;&gt;"Cancelled",$G35&lt;DATE(YEAR(K$9),MONTH(K$9)+1,1),$H35&gt;=K$9),$F35="Complete")</x:formula>
    </x:cfRule>
    <x:cfRule type="expression" dxfId="1299" priority="1210">
      <x:formula>AND(AND($B35&lt;&gt;"",Projects!$M35&lt;&gt;"Check inputs",$F35&lt;&gt;"Cancelled",$G35&lt;DATE(YEAR(K$9),MONTH(K$9)+1,1),$H35&gt;=K$9),AND($F35&lt;&gt;"Complete",$E35="On track"))</x:formula>
    </x:cfRule>
    <x:cfRule type="expression" dxfId="1300" priority="1211">
      <x:formula>AND(AND($B35&lt;&gt;"",Projects!$M35&lt;&gt;"Check inputs",$F35&lt;&gt;"Cancelled",$G35&lt;DATE(YEAR(K$9),MONTH(K$9)+1,1),$H35&gt;=K$9),AND($F35&lt;&gt;"Complete",$E35="At risk"))</x:formula>
    </x:cfRule>
    <x:cfRule type="expression" dxfId="1301" priority="1212">
      <x:formula>AND(AND($B35&lt;&gt;"",Projects!$M35&lt;&gt;"Check inputs",$F35&lt;&gt;"Cancelled",$G35&lt;DATE(YEAR(K$9),MONTH(K$9)+1,1),$H35&gt;=K$9),AND($F35&lt;&gt;"Complete",$E35="Off track"))</x:formula>
    </x:cfRule>
  </x:conditionalFormatting>
  <x:conditionalFormatting sqref="L35:L35">
    <x:cfRule type="expression" dxfId="1302" priority="1213">
      <x:formula>AND(AND($B35&lt;&gt;"",Projects!$M35&lt;&gt;"Check inputs",$F35&lt;&gt;"Cancelled",$G35&lt;DATE(YEAR(L$9),MONTH(L$9)+1,1),$H35&gt;=L$9),$F35="Complete")</x:formula>
    </x:cfRule>
    <x:cfRule type="expression" dxfId="1303" priority="1214">
      <x:formula>AND(AND($B35&lt;&gt;"",Projects!$M35&lt;&gt;"Check inputs",$F35&lt;&gt;"Cancelled",$G35&lt;DATE(YEAR(L$9),MONTH(L$9)+1,1),$H35&gt;=L$9),AND($F35&lt;&gt;"Complete",$E35="On track"))</x:formula>
    </x:cfRule>
    <x:cfRule type="expression" dxfId="1304" priority="1215">
      <x:formula>AND(AND($B35&lt;&gt;"",Projects!$M35&lt;&gt;"Check inputs",$F35&lt;&gt;"Cancelled",$G35&lt;DATE(YEAR(L$9),MONTH(L$9)+1,1),$H35&gt;=L$9),AND($F35&lt;&gt;"Complete",$E35="At risk"))</x:formula>
    </x:cfRule>
    <x:cfRule type="expression" dxfId="1305" priority="1216">
      <x:formula>AND(AND($B35&lt;&gt;"",Projects!$M35&lt;&gt;"Check inputs",$F35&lt;&gt;"Cancelled",$G35&lt;DATE(YEAR(L$9),MONTH(L$9)+1,1),$H35&gt;=L$9),AND($F35&lt;&gt;"Complete",$E35="Off track"))</x:formula>
    </x:cfRule>
  </x:conditionalFormatting>
  <x:conditionalFormatting sqref="M35:M35">
    <x:cfRule type="expression" dxfId="1306" priority="1217">
      <x:formula>AND(AND($B35&lt;&gt;"",Projects!$M35&lt;&gt;"Check inputs",$F35&lt;&gt;"Cancelled",$G35&lt;DATE(YEAR(M$9),MONTH(M$9)+1,1),$H35&gt;=M$9),$F35="Complete")</x:formula>
    </x:cfRule>
    <x:cfRule type="expression" dxfId="1307" priority="1218">
      <x:formula>AND(AND($B35&lt;&gt;"",Projects!$M35&lt;&gt;"Check inputs",$F35&lt;&gt;"Cancelled",$G35&lt;DATE(YEAR(M$9),MONTH(M$9)+1,1),$H35&gt;=M$9),AND($F35&lt;&gt;"Complete",$E35="On track"))</x:formula>
    </x:cfRule>
    <x:cfRule type="expression" dxfId="1308" priority="1219">
      <x:formula>AND(AND($B35&lt;&gt;"",Projects!$M35&lt;&gt;"Check inputs",$F35&lt;&gt;"Cancelled",$G35&lt;DATE(YEAR(M$9),MONTH(M$9)+1,1),$H35&gt;=M$9),AND($F35&lt;&gt;"Complete",$E35="At risk"))</x:formula>
    </x:cfRule>
    <x:cfRule type="expression" dxfId="1309" priority="1220">
      <x:formula>AND(AND($B35&lt;&gt;"",Projects!$M35&lt;&gt;"Check inputs",$F35&lt;&gt;"Cancelled",$G35&lt;DATE(YEAR(M$9),MONTH(M$9)+1,1),$H35&gt;=M$9),AND($F35&lt;&gt;"Complete",$E35="Off track"))</x:formula>
    </x:cfRule>
  </x:conditionalFormatting>
  <x:conditionalFormatting sqref="N35:N35">
    <x:cfRule type="expression" dxfId="1310" priority="1221">
      <x:formula>AND(AND($B35&lt;&gt;"",Projects!$M35&lt;&gt;"Check inputs",$F35&lt;&gt;"Cancelled",$G35&lt;DATE(YEAR(N$9),MONTH(N$9)+1,1),$H35&gt;=N$9),$F35="Complete")</x:formula>
    </x:cfRule>
    <x:cfRule type="expression" dxfId="1311" priority="1222">
      <x:formula>AND(AND($B35&lt;&gt;"",Projects!$M35&lt;&gt;"Check inputs",$F35&lt;&gt;"Cancelled",$G35&lt;DATE(YEAR(N$9),MONTH(N$9)+1,1),$H35&gt;=N$9),AND($F35&lt;&gt;"Complete",$E35="On track"))</x:formula>
    </x:cfRule>
    <x:cfRule type="expression" dxfId="1312" priority="1223">
      <x:formula>AND(AND($B35&lt;&gt;"",Projects!$M35&lt;&gt;"Check inputs",$F35&lt;&gt;"Cancelled",$G35&lt;DATE(YEAR(N$9),MONTH(N$9)+1,1),$H35&gt;=N$9),AND($F35&lt;&gt;"Complete",$E35="At risk"))</x:formula>
    </x:cfRule>
    <x:cfRule type="expression" dxfId="1313" priority="1224">
      <x:formula>AND(AND($B35&lt;&gt;"",Projects!$M35&lt;&gt;"Check inputs",$F35&lt;&gt;"Cancelled",$G35&lt;DATE(YEAR(N$9),MONTH(N$9)+1,1),$H35&gt;=N$9),AND($F35&lt;&gt;"Complete",$E35="Off track"))</x:formula>
    </x:cfRule>
  </x:conditionalFormatting>
  <x:conditionalFormatting sqref="O35:O35">
    <x:cfRule type="expression" dxfId="1314" priority="1225">
      <x:formula>AND(AND($B35&lt;&gt;"",Projects!$M35&lt;&gt;"Check inputs",$F35&lt;&gt;"Cancelled",$G35&lt;DATE(YEAR(O$9),MONTH(O$9)+1,1),$H35&gt;=O$9),$F35="Complete")</x:formula>
    </x:cfRule>
    <x:cfRule type="expression" dxfId="1315" priority="1226">
      <x:formula>AND(AND($B35&lt;&gt;"",Projects!$M35&lt;&gt;"Check inputs",$F35&lt;&gt;"Cancelled",$G35&lt;DATE(YEAR(O$9),MONTH(O$9)+1,1),$H35&gt;=O$9),AND($F35&lt;&gt;"Complete",$E35="On track"))</x:formula>
    </x:cfRule>
    <x:cfRule type="expression" dxfId="1316" priority="1227">
      <x:formula>AND(AND($B35&lt;&gt;"",Projects!$M35&lt;&gt;"Check inputs",$F35&lt;&gt;"Cancelled",$G35&lt;DATE(YEAR(O$9),MONTH(O$9)+1,1),$H35&gt;=O$9),AND($F35&lt;&gt;"Complete",$E35="At risk"))</x:formula>
    </x:cfRule>
    <x:cfRule type="expression" dxfId="1317" priority="1228">
      <x:formula>AND(AND($B35&lt;&gt;"",Projects!$M35&lt;&gt;"Check inputs",$F35&lt;&gt;"Cancelled",$G35&lt;DATE(YEAR(O$9),MONTH(O$9)+1,1),$H35&gt;=O$9),AND($F35&lt;&gt;"Complete",$E35="Off track"))</x:formula>
    </x:cfRule>
  </x:conditionalFormatting>
  <x:conditionalFormatting sqref="P35:P35">
    <x:cfRule type="expression" dxfId="1318" priority="1229">
      <x:formula>AND(AND($B35&lt;&gt;"",Projects!$M35&lt;&gt;"Check inputs",$F35&lt;&gt;"Cancelled",$G35&lt;DATE(YEAR(P$9),MONTH(P$9)+1,1),$H35&gt;=P$9),$F35="Complete")</x:formula>
    </x:cfRule>
    <x:cfRule type="expression" dxfId="1319" priority="1230">
      <x:formula>AND(AND($B35&lt;&gt;"",Projects!$M35&lt;&gt;"Check inputs",$F35&lt;&gt;"Cancelled",$G35&lt;DATE(YEAR(P$9),MONTH(P$9)+1,1),$H35&gt;=P$9),AND($F35&lt;&gt;"Complete",$E35="On track"))</x:formula>
    </x:cfRule>
    <x:cfRule type="expression" dxfId="1320" priority="1231">
      <x:formula>AND(AND($B35&lt;&gt;"",Projects!$M35&lt;&gt;"Check inputs",$F35&lt;&gt;"Cancelled",$G35&lt;DATE(YEAR(P$9),MONTH(P$9)+1,1),$H35&gt;=P$9),AND($F35&lt;&gt;"Complete",$E35="At risk"))</x:formula>
    </x:cfRule>
    <x:cfRule type="expression" dxfId="1321" priority="1232">
      <x:formula>AND(AND($B35&lt;&gt;"",Projects!$M35&lt;&gt;"Check inputs",$F35&lt;&gt;"Cancelled",$G35&lt;DATE(YEAR(P$9),MONTH(P$9)+1,1),$H35&gt;=P$9),AND($F35&lt;&gt;"Complete",$E35="Off track"))</x:formula>
    </x:cfRule>
  </x:conditionalFormatting>
  <x:conditionalFormatting sqref="Q35:Q35">
    <x:cfRule type="expression" dxfId="1322" priority="1233">
      <x:formula>AND(AND($B35&lt;&gt;"",Projects!$M35&lt;&gt;"Check inputs",$F35&lt;&gt;"Cancelled",$G35&lt;DATE(YEAR(Q$9),MONTH(Q$9)+1,1),$H35&gt;=Q$9),$F35="Complete")</x:formula>
    </x:cfRule>
    <x:cfRule type="expression" dxfId="1323" priority="1234">
      <x:formula>AND(AND($B35&lt;&gt;"",Projects!$M35&lt;&gt;"Check inputs",$F35&lt;&gt;"Cancelled",$G35&lt;DATE(YEAR(Q$9),MONTH(Q$9)+1,1),$H35&gt;=Q$9),AND($F35&lt;&gt;"Complete",$E35="On track"))</x:formula>
    </x:cfRule>
    <x:cfRule type="expression" dxfId="1324" priority="1235">
      <x:formula>AND(AND($B35&lt;&gt;"",Projects!$M35&lt;&gt;"Check inputs",$F35&lt;&gt;"Cancelled",$G35&lt;DATE(YEAR(Q$9),MONTH(Q$9)+1,1),$H35&gt;=Q$9),AND($F35&lt;&gt;"Complete",$E35="At risk"))</x:formula>
    </x:cfRule>
    <x:cfRule type="expression" dxfId="1325" priority="1236">
      <x:formula>AND(AND($B35&lt;&gt;"",Projects!$M35&lt;&gt;"Check inputs",$F35&lt;&gt;"Cancelled",$G35&lt;DATE(YEAR(Q$9),MONTH(Q$9)+1,1),$H35&gt;=Q$9),AND($F35&lt;&gt;"Complete",$E35="Off track"))</x:formula>
    </x:cfRule>
  </x:conditionalFormatting>
  <x:conditionalFormatting sqref="R35:R35">
    <x:cfRule type="expression" dxfId="1326" priority="1237">
      <x:formula>AND(AND($B35&lt;&gt;"",Projects!$M35&lt;&gt;"Check inputs",$F35&lt;&gt;"Cancelled",$G35&lt;DATE(YEAR(R$9),MONTH(R$9)+1,1),$H35&gt;=R$9),$F35="Complete")</x:formula>
    </x:cfRule>
    <x:cfRule type="expression" dxfId="1327" priority="1238">
      <x:formula>AND(AND($B35&lt;&gt;"",Projects!$M35&lt;&gt;"Check inputs",$F35&lt;&gt;"Cancelled",$G35&lt;DATE(YEAR(R$9),MONTH(R$9)+1,1),$H35&gt;=R$9),AND($F35&lt;&gt;"Complete",$E35="On track"))</x:formula>
    </x:cfRule>
    <x:cfRule type="expression" dxfId="1328" priority="1239">
      <x:formula>AND(AND($B35&lt;&gt;"",Projects!$M35&lt;&gt;"Check inputs",$F35&lt;&gt;"Cancelled",$G35&lt;DATE(YEAR(R$9),MONTH(R$9)+1,1),$H35&gt;=R$9),AND($F35&lt;&gt;"Complete",$E35="At risk"))</x:formula>
    </x:cfRule>
    <x:cfRule type="expression" dxfId="1329" priority="1240">
      <x:formula>AND(AND($B35&lt;&gt;"",Projects!$M35&lt;&gt;"Check inputs",$F35&lt;&gt;"Cancelled",$G35&lt;DATE(YEAR(R$9),MONTH(R$9)+1,1),$H35&gt;=R$9),AND($F35&lt;&gt;"Complete",$E35="Off track"))</x:formula>
    </x:cfRule>
  </x:conditionalFormatting>
  <x:conditionalFormatting sqref="S35:S35">
    <x:cfRule type="expression" dxfId="1330" priority="1241">
      <x:formula>AND(AND($B35&lt;&gt;"",Projects!$M35&lt;&gt;"Check inputs",$F35&lt;&gt;"Cancelled",$G35&lt;DATE(YEAR(S$9),MONTH(S$9)+1,1),$H35&gt;=S$9),$F35="Complete")</x:formula>
    </x:cfRule>
    <x:cfRule type="expression" dxfId="1331" priority="1242">
      <x:formula>AND(AND($B35&lt;&gt;"",Projects!$M35&lt;&gt;"Check inputs",$F35&lt;&gt;"Cancelled",$G35&lt;DATE(YEAR(S$9),MONTH(S$9)+1,1),$H35&gt;=S$9),AND($F35&lt;&gt;"Complete",$E35="On track"))</x:formula>
    </x:cfRule>
    <x:cfRule type="expression" dxfId="1332" priority="1243">
      <x:formula>AND(AND($B35&lt;&gt;"",Projects!$M35&lt;&gt;"Check inputs",$F35&lt;&gt;"Cancelled",$G35&lt;DATE(YEAR(S$9),MONTH(S$9)+1,1),$H35&gt;=S$9),AND($F35&lt;&gt;"Complete",$E35="At risk"))</x:formula>
    </x:cfRule>
    <x:cfRule type="expression" dxfId="1333" priority="1244">
      <x:formula>AND(AND($B35&lt;&gt;"",Projects!$M35&lt;&gt;"Check inputs",$F35&lt;&gt;"Cancelled",$G35&lt;DATE(YEAR(S$9),MONTH(S$9)+1,1),$H35&gt;=S$9),AND($F35&lt;&gt;"Complete",$E35="Off track"))</x:formula>
    </x:cfRule>
  </x:conditionalFormatting>
  <x:conditionalFormatting sqref="T35:T35">
    <x:cfRule type="expression" dxfId="1334" priority="1245">
      <x:formula>AND(AND($B35&lt;&gt;"",Projects!$M35&lt;&gt;"Check inputs",$F35&lt;&gt;"Cancelled",$G35&lt;DATE(YEAR(T$9),MONTH(T$9)+1,1),$H35&gt;=T$9),$F35="Complete")</x:formula>
    </x:cfRule>
    <x:cfRule type="expression" dxfId="1335" priority="1246">
      <x:formula>AND(AND($B35&lt;&gt;"",Projects!$M35&lt;&gt;"Check inputs",$F35&lt;&gt;"Cancelled",$G35&lt;DATE(YEAR(T$9),MONTH(T$9)+1,1),$H35&gt;=T$9),AND($F35&lt;&gt;"Complete",$E35="On track"))</x:formula>
    </x:cfRule>
    <x:cfRule type="expression" dxfId="1336" priority="1247">
      <x:formula>AND(AND($B35&lt;&gt;"",Projects!$M35&lt;&gt;"Check inputs",$F35&lt;&gt;"Cancelled",$G35&lt;DATE(YEAR(T$9),MONTH(T$9)+1,1),$H35&gt;=T$9),AND($F35&lt;&gt;"Complete",$E35="At risk"))</x:formula>
    </x:cfRule>
    <x:cfRule type="expression" dxfId="1337" priority="1248">
      <x:formula>AND(AND($B35&lt;&gt;"",Projects!$M35&lt;&gt;"Check inputs",$F35&lt;&gt;"Cancelled",$G35&lt;DATE(YEAR(T$9),MONTH(T$9)+1,1),$H35&gt;=T$9),AND($F35&lt;&gt;"Complete",$E35="Off track"))</x:formula>
    </x:cfRule>
  </x:conditionalFormatting>
  <x:conditionalFormatting sqref="I36:I36">
    <x:cfRule type="expression" dxfId="1338" priority="1249">
      <x:formula>AND(AND($B36&lt;&gt;"",Projects!$M36&lt;&gt;"Check inputs",$F36&lt;&gt;"Cancelled",$G36&lt;DATE(YEAR(I$9),MONTH(I$9)+1,1),$H36&gt;=I$9),$F36="Complete")</x:formula>
    </x:cfRule>
    <x:cfRule type="expression" dxfId="1339" priority="1250">
      <x:formula>AND(AND($B36&lt;&gt;"",Projects!$M36&lt;&gt;"Check inputs",$F36&lt;&gt;"Cancelled",$G36&lt;DATE(YEAR(I$9),MONTH(I$9)+1,1),$H36&gt;=I$9),AND($F36&lt;&gt;"Complete",$E36="On track"))</x:formula>
    </x:cfRule>
    <x:cfRule type="expression" dxfId="1340" priority="1251">
      <x:formula>AND(AND($B36&lt;&gt;"",Projects!$M36&lt;&gt;"Check inputs",$F36&lt;&gt;"Cancelled",$G36&lt;DATE(YEAR(I$9),MONTH(I$9)+1,1),$H36&gt;=I$9),AND($F36&lt;&gt;"Complete",$E36="At risk"))</x:formula>
    </x:cfRule>
    <x:cfRule type="expression" dxfId="1341" priority="1252">
      <x:formula>AND(AND($B36&lt;&gt;"",Projects!$M36&lt;&gt;"Check inputs",$F36&lt;&gt;"Cancelled",$G36&lt;DATE(YEAR(I$9),MONTH(I$9)+1,1),$H36&gt;=I$9),AND($F36&lt;&gt;"Complete",$E36="Off track"))</x:formula>
    </x:cfRule>
  </x:conditionalFormatting>
  <x:conditionalFormatting sqref="J36:J36">
    <x:cfRule type="expression" dxfId="1342" priority="1253">
      <x:formula>AND(AND($B36&lt;&gt;"",Projects!$M36&lt;&gt;"Check inputs",$F36&lt;&gt;"Cancelled",$G36&lt;DATE(YEAR(J$9),MONTH(J$9)+1,1),$H36&gt;=J$9),$F36="Complete")</x:formula>
    </x:cfRule>
    <x:cfRule type="expression" dxfId="1343" priority="1254">
      <x:formula>AND(AND($B36&lt;&gt;"",Projects!$M36&lt;&gt;"Check inputs",$F36&lt;&gt;"Cancelled",$G36&lt;DATE(YEAR(J$9),MONTH(J$9)+1,1),$H36&gt;=J$9),AND($F36&lt;&gt;"Complete",$E36="On track"))</x:formula>
    </x:cfRule>
    <x:cfRule type="expression" dxfId="1344" priority="1255">
      <x:formula>AND(AND($B36&lt;&gt;"",Projects!$M36&lt;&gt;"Check inputs",$F36&lt;&gt;"Cancelled",$G36&lt;DATE(YEAR(J$9),MONTH(J$9)+1,1),$H36&gt;=J$9),AND($F36&lt;&gt;"Complete",$E36="At risk"))</x:formula>
    </x:cfRule>
    <x:cfRule type="expression" dxfId="1345" priority="1256">
      <x:formula>AND(AND($B36&lt;&gt;"",Projects!$M36&lt;&gt;"Check inputs",$F36&lt;&gt;"Cancelled",$G36&lt;DATE(YEAR(J$9),MONTH(J$9)+1,1),$H36&gt;=J$9),AND($F36&lt;&gt;"Complete",$E36="Off track"))</x:formula>
    </x:cfRule>
  </x:conditionalFormatting>
  <x:conditionalFormatting sqref="K36:K36">
    <x:cfRule type="expression" dxfId="1346" priority="1257">
      <x:formula>AND(AND($B36&lt;&gt;"",Projects!$M36&lt;&gt;"Check inputs",$F36&lt;&gt;"Cancelled",$G36&lt;DATE(YEAR(K$9),MONTH(K$9)+1,1),$H36&gt;=K$9),$F36="Complete")</x:formula>
    </x:cfRule>
    <x:cfRule type="expression" dxfId="1347" priority="1258">
      <x:formula>AND(AND($B36&lt;&gt;"",Projects!$M36&lt;&gt;"Check inputs",$F36&lt;&gt;"Cancelled",$G36&lt;DATE(YEAR(K$9),MONTH(K$9)+1,1),$H36&gt;=K$9),AND($F36&lt;&gt;"Complete",$E36="On track"))</x:formula>
    </x:cfRule>
    <x:cfRule type="expression" dxfId="1348" priority="1259">
      <x:formula>AND(AND($B36&lt;&gt;"",Projects!$M36&lt;&gt;"Check inputs",$F36&lt;&gt;"Cancelled",$G36&lt;DATE(YEAR(K$9),MONTH(K$9)+1,1),$H36&gt;=K$9),AND($F36&lt;&gt;"Complete",$E36="At risk"))</x:formula>
    </x:cfRule>
    <x:cfRule type="expression" dxfId="1349" priority="1260">
      <x:formula>AND(AND($B36&lt;&gt;"",Projects!$M36&lt;&gt;"Check inputs",$F36&lt;&gt;"Cancelled",$G36&lt;DATE(YEAR(K$9),MONTH(K$9)+1,1),$H36&gt;=K$9),AND($F36&lt;&gt;"Complete",$E36="Off track"))</x:formula>
    </x:cfRule>
  </x:conditionalFormatting>
  <x:conditionalFormatting sqref="L36:L36">
    <x:cfRule type="expression" dxfId="1350" priority="1261">
      <x:formula>AND(AND($B36&lt;&gt;"",Projects!$M36&lt;&gt;"Check inputs",$F36&lt;&gt;"Cancelled",$G36&lt;DATE(YEAR(L$9),MONTH(L$9)+1,1),$H36&gt;=L$9),$F36="Complete")</x:formula>
    </x:cfRule>
    <x:cfRule type="expression" dxfId="1351" priority="1262">
      <x:formula>AND(AND($B36&lt;&gt;"",Projects!$M36&lt;&gt;"Check inputs",$F36&lt;&gt;"Cancelled",$G36&lt;DATE(YEAR(L$9),MONTH(L$9)+1,1),$H36&gt;=L$9),AND($F36&lt;&gt;"Complete",$E36="On track"))</x:formula>
    </x:cfRule>
    <x:cfRule type="expression" dxfId="1352" priority="1263">
      <x:formula>AND(AND($B36&lt;&gt;"",Projects!$M36&lt;&gt;"Check inputs",$F36&lt;&gt;"Cancelled",$G36&lt;DATE(YEAR(L$9),MONTH(L$9)+1,1),$H36&gt;=L$9),AND($F36&lt;&gt;"Complete",$E36="At risk"))</x:formula>
    </x:cfRule>
    <x:cfRule type="expression" dxfId="1353" priority="1264">
      <x:formula>AND(AND($B36&lt;&gt;"",Projects!$M36&lt;&gt;"Check inputs",$F36&lt;&gt;"Cancelled",$G36&lt;DATE(YEAR(L$9),MONTH(L$9)+1,1),$H36&gt;=L$9),AND($F36&lt;&gt;"Complete",$E36="Off track"))</x:formula>
    </x:cfRule>
  </x:conditionalFormatting>
  <x:conditionalFormatting sqref="M36:M36">
    <x:cfRule type="expression" dxfId="1354" priority="1265">
      <x:formula>AND(AND($B36&lt;&gt;"",Projects!$M36&lt;&gt;"Check inputs",$F36&lt;&gt;"Cancelled",$G36&lt;DATE(YEAR(M$9),MONTH(M$9)+1,1),$H36&gt;=M$9),$F36="Complete")</x:formula>
    </x:cfRule>
    <x:cfRule type="expression" dxfId="1355" priority="1266">
      <x:formula>AND(AND($B36&lt;&gt;"",Projects!$M36&lt;&gt;"Check inputs",$F36&lt;&gt;"Cancelled",$G36&lt;DATE(YEAR(M$9),MONTH(M$9)+1,1),$H36&gt;=M$9),AND($F36&lt;&gt;"Complete",$E36="On track"))</x:formula>
    </x:cfRule>
    <x:cfRule type="expression" dxfId="1356" priority="1267">
      <x:formula>AND(AND($B36&lt;&gt;"",Projects!$M36&lt;&gt;"Check inputs",$F36&lt;&gt;"Cancelled",$G36&lt;DATE(YEAR(M$9),MONTH(M$9)+1,1),$H36&gt;=M$9),AND($F36&lt;&gt;"Complete",$E36="At risk"))</x:formula>
    </x:cfRule>
    <x:cfRule type="expression" dxfId="1357" priority="1268">
      <x:formula>AND(AND($B36&lt;&gt;"",Projects!$M36&lt;&gt;"Check inputs",$F36&lt;&gt;"Cancelled",$G36&lt;DATE(YEAR(M$9),MONTH(M$9)+1,1),$H36&gt;=M$9),AND($F36&lt;&gt;"Complete",$E36="Off track"))</x:formula>
    </x:cfRule>
  </x:conditionalFormatting>
  <x:conditionalFormatting sqref="N36:N36">
    <x:cfRule type="expression" dxfId="1358" priority="1269">
      <x:formula>AND(AND($B36&lt;&gt;"",Projects!$M36&lt;&gt;"Check inputs",$F36&lt;&gt;"Cancelled",$G36&lt;DATE(YEAR(N$9),MONTH(N$9)+1,1),$H36&gt;=N$9),$F36="Complete")</x:formula>
    </x:cfRule>
    <x:cfRule type="expression" dxfId="1359" priority="1270">
      <x:formula>AND(AND($B36&lt;&gt;"",Projects!$M36&lt;&gt;"Check inputs",$F36&lt;&gt;"Cancelled",$G36&lt;DATE(YEAR(N$9),MONTH(N$9)+1,1),$H36&gt;=N$9),AND($F36&lt;&gt;"Complete",$E36="On track"))</x:formula>
    </x:cfRule>
    <x:cfRule type="expression" dxfId="1360" priority="1271">
      <x:formula>AND(AND($B36&lt;&gt;"",Projects!$M36&lt;&gt;"Check inputs",$F36&lt;&gt;"Cancelled",$G36&lt;DATE(YEAR(N$9),MONTH(N$9)+1,1),$H36&gt;=N$9),AND($F36&lt;&gt;"Complete",$E36="At risk"))</x:formula>
    </x:cfRule>
    <x:cfRule type="expression" dxfId="1361" priority="1272">
      <x:formula>AND(AND($B36&lt;&gt;"",Projects!$M36&lt;&gt;"Check inputs",$F36&lt;&gt;"Cancelled",$G36&lt;DATE(YEAR(N$9),MONTH(N$9)+1,1),$H36&gt;=N$9),AND($F36&lt;&gt;"Complete",$E36="Off track"))</x:formula>
    </x:cfRule>
  </x:conditionalFormatting>
  <x:conditionalFormatting sqref="O36:O36">
    <x:cfRule type="expression" dxfId="1362" priority="1273">
      <x:formula>AND(AND($B36&lt;&gt;"",Projects!$M36&lt;&gt;"Check inputs",$F36&lt;&gt;"Cancelled",$G36&lt;DATE(YEAR(O$9),MONTH(O$9)+1,1),$H36&gt;=O$9),$F36="Complete")</x:formula>
    </x:cfRule>
    <x:cfRule type="expression" dxfId="1363" priority="1274">
      <x:formula>AND(AND($B36&lt;&gt;"",Projects!$M36&lt;&gt;"Check inputs",$F36&lt;&gt;"Cancelled",$G36&lt;DATE(YEAR(O$9),MONTH(O$9)+1,1),$H36&gt;=O$9),AND($F36&lt;&gt;"Complete",$E36="On track"))</x:formula>
    </x:cfRule>
    <x:cfRule type="expression" dxfId="1364" priority="1275">
      <x:formula>AND(AND($B36&lt;&gt;"",Projects!$M36&lt;&gt;"Check inputs",$F36&lt;&gt;"Cancelled",$G36&lt;DATE(YEAR(O$9),MONTH(O$9)+1,1),$H36&gt;=O$9),AND($F36&lt;&gt;"Complete",$E36="At risk"))</x:formula>
    </x:cfRule>
    <x:cfRule type="expression" dxfId="1365" priority="1276">
      <x:formula>AND(AND($B36&lt;&gt;"",Projects!$M36&lt;&gt;"Check inputs",$F36&lt;&gt;"Cancelled",$G36&lt;DATE(YEAR(O$9),MONTH(O$9)+1,1),$H36&gt;=O$9),AND($F36&lt;&gt;"Complete",$E36="Off track"))</x:formula>
    </x:cfRule>
  </x:conditionalFormatting>
  <x:conditionalFormatting sqref="P36:P36">
    <x:cfRule type="expression" dxfId="1366" priority="1277">
      <x:formula>AND(AND($B36&lt;&gt;"",Projects!$M36&lt;&gt;"Check inputs",$F36&lt;&gt;"Cancelled",$G36&lt;DATE(YEAR(P$9),MONTH(P$9)+1,1),$H36&gt;=P$9),$F36="Complete")</x:formula>
    </x:cfRule>
    <x:cfRule type="expression" dxfId="1367" priority="1278">
      <x:formula>AND(AND($B36&lt;&gt;"",Projects!$M36&lt;&gt;"Check inputs",$F36&lt;&gt;"Cancelled",$G36&lt;DATE(YEAR(P$9),MONTH(P$9)+1,1),$H36&gt;=P$9),AND($F36&lt;&gt;"Complete",$E36="On track"))</x:formula>
    </x:cfRule>
    <x:cfRule type="expression" dxfId="1368" priority="1279">
      <x:formula>AND(AND($B36&lt;&gt;"",Projects!$M36&lt;&gt;"Check inputs",$F36&lt;&gt;"Cancelled",$G36&lt;DATE(YEAR(P$9),MONTH(P$9)+1,1),$H36&gt;=P$9),AND($F36&lt;&gt;"Complete",$E36="At risk"))</x:formula>
    </x:cfRule>
    <x:cfRule type="expression" dxfId="1369" priority="1280">
      <x:formula>AND(AND($B36&lt;&gt;"",Projects!$M36&lt;&gt;"Check inputs",$F36&lt;&gt;"Cancelled",$G36&lt;DATE(YEAR(P$9),MONTH(P$9)+1,1),$H36&gt;=P$9),AND($F36&lt;&gt;"Complete",$E36="Off track"))</x:formula>
    </x:cfRule>
  </x:conditionalFormatting>
  <x:conditionalFormatting sqref="Q36:Q36">
    <x:cfRule type="expression" dxfId="1370" priority="1281">
      <x:formula>AND(AND($B36&lt;&gt;"",Projects!$M36&lt;&gt;"Check inputs",$F36&lt;&gt;"Cancelled",$G36&lt;DATE(YEAR(Q$9),MONTH(Q$9)+1,1),$H36&gt;=Q$9),$F36="Complete")</x:formula>
    </x:cfRule>
    <x:cfRule type="expression" dxfId="1371" priority="1282">
      <x:formula>AND(AND($B36&lt;&gt;"",Projects!$M36&lt;&gt;"Check inputs",$F36&lt;&gt;"Cancelled",$G36&lt;DATE(YEAR(Q$9),MONTH(Q$9)+1,1),$H36&gt;=Q$9),AND($F36&lt;&gt;"Complete",$E36="On track"))</x:formula>
    </x:cfRule>
    <x:cfRule type="expression" dxfId="1372" priority="1283">
      <x:formula>AND(AND($B36&lt;&gt;"",Projects!$M36&lt;&gt;"Check inputs",$F36&lt;&gt;"Cancelled",$G36&lt;DATE(YEAR(Q$9),MONTH(Q$9)+1,1),$H36&gt;=Q$9),AND($F36&lt;&gt;"Complete",$E36="At risk"))</x:formula>
    </x:cfRule>
    <x:cfRule type="expression" dxfId="1373" priority="1284">
      <x:formula>AND(AND($B36&lt;&gt;"",Projects!$M36&lt;&gt;"Check inputs",$F36&lt;&gt;"Cancelled",$G36&lt;DATE(YEAR(Q$9),MONTH(Q$9)+1,1),$H36&gt;=Q$9),AND($F36&lt;&gt;"Complete",$E36="Off track"))</x:formula>
    </x:cfRule>
  </x:conditionalFormatting>
  <x:conditionalFormatting sqref="R36:R36">
    <x:cfRule type="expression" dxfId="1374" priority="1285">
      <x:formula>AND(AND($B36&lt;&gt;"",Projects!$M36&lt;&gt;"Check inputs",$F36&lt;&gt;"Cancelled",$G36&lt;DATE(YEAR(R$9),MONTH(R$9)+1,1),$H36&gt;=R$9),$F36="Complete")</x:formula>
    </x:cfRule>
    <x:cfRule type="expression" dxfId="1375" priority="1286">
      <x:formula>AND(AND($B36&lt;&gt;"",Projects!$M36&lt;&gt;"Check inputs",$F36&lt;&gt;"Cancelled",$G36&lt;DATE(YEAR(R$9),MONTH(R$9)+1,1),$H36&gt;=R$9),AND($F36&lt;&gt;"Complete",$E36="On track"))</x:formula>
    </x:cfRule>
    <x:cfRule type="expression" dxfId="1376" priority="1287">
      <x:formula>AND(AND($B36&lt;&gt;"",Projects!$M36&lt;&gt;"Check inputs",$F36&lt;&gt;"Cancelled",$G36&lt;DATE(YEAR(R$9),MONTH(R$9)+1,1),$H36&gt;=R$9),AND($F36&lt;&gt;"Complete",$E36="At risk"))</x:formula>
    </x:cfRule>
    <x:cfRule type="expression" dxfId="1377" priority="1288">
      <x:formula>AND(AND($B36&lt;&gt;"",Projects!$M36&lt;&gt;"Check inputs",$F36&lt;&gt;"Cancelled",$G36&lt;DATE(YEAR(R$9),MONTH(R$9)+1,1),$H36&gt;=R$9),AND($F36&lt;&gt;"Complete",$E36="Off track"))</x:formula>
    </x:cfRule>
  </x:conditionalFormatting>
  <x:conditionalFormatting sqref="S36:S36">
    <x:cfRule type="expression" dxfId="1378" priority="1289">
      <x:formula>AND(AND($B36&lt;&gt;"",Projects!$M36&lt;&gt;"Check inputs",$F36&lt;&gt;"Cancelled",$G36&lt;DATE(YEAR(S$9),MONTH(S$9)+1,1),$H36&gt;=S$9),$F36="Complete")</x:formula>
    </x:cfRule>
    <x:cfRule type="expression" dxfId="1379" priority="1290">
      <x:formula>AND(AND($B36&lt;&gt;"",Projects!$M36&lt;&gt;"Check inputs",$F36&lt;&gt;"Cancelled",$G36&lt;DATE(YEAR(S$9),MONTH(S$9)+1,1),$H36&gt;=S$9),AND($F36&lt;&gt;"Complete",$E36="On track"))</x:formula>
    </x:cfRule>
    <x:cfRule type="expression" dxfId="1380" priority="1291">
      <x:formula>AND(AND($B36&lt;&gt;"",Projects!$M36&lt;&gt;"Check inputs",$F36&lt;&gt;"Cancelled",$G36&lt;DATE(YEAR(S$9),MONTH(S$9)+1,1),$H36&gt;=S$9),AND($F36&lt;&gt;"Complete",$E36="At risk"))</x:formula>
    </x:cfRule>
    <x:cfRule type="expression" dxfId="1381" priority="1292">
      <x:formula>AND(AND($B36&lt;&gt;"",Projects!$M36&lt;&gt;"Check inputs",$F36&lt;&gt;"Cancelled",$G36&lt;DATE(YEAR(S$9),MONTH(S$9)+1,1),$H36&gt;=S$9),AND($F36&lt;&gt;"Complete",$E36="Off track"))</x:formula>
    </x:cfRule>
  </x:conditionalFormatting>
  <x:conditionalFormatting sqref="T36:T36">
    <x:cfRule type="expression" dxfId="1382" priority="1293">
      <x:formula>AND(AND($B36&lt;&gt;"",Projects!$M36&lt;&gt;"Check inputs",$F36&lt;&gt;"Cancelled",$G36&lt;DATE(YEAR(T$9),MONTH(T$9)+1,1),$H36&gt;=T$9),$F36="Complete")</x:formula>
    </x:cfRule>
    <x:cfRule type="expression" dxfId="1383" priority="1294">
      <x:formula>AND(AND($B36&lt;&gt;"",Projects!$M36&lt;&gt;"Check inputs",$F36&lt;&gt;"Cancelled",$G36&lt;DATE(YEAR(T$9),MONTH(T$9)+1,1),$H36&gt;=T$9),AND($F36&lt;&gt;"Complete",$E36="On track"))</x:formula>
    </x:cfRule>
    <x:cfRule type="expression" dxfId="1384" priority="1295">
      <x:formula>AND(AND($B36&lt;&gt;"",Projects!$M36&lt;&gt;"Check inputs",$F36&lt;&gt;"Cancelled",$G36&lt;DATE(YEAR(T$9),MONTH(T$9)+1,1),$H36&gt;=T$9),AND($F36&lt;&gt;"Complete",$E36="At risk"))</x:formula>
    </x:cfRule>
    <x:cfRule type="expression" dxfId="1385" priority="1296">
      <x:formula>AND(AND($B36&lt;&gt;"",Projects!$M36&lt;&gt;"Check inputs",$F36&lt;&gt;"Cancelled",$G36&lt;DATE(YEAR(T$9),MONTH(T$9)+1,1),$H36&gt;=T$9),AND($F36&lt;&gt;"Complete",$E36="Off track"))</x:formula>
    </x:cfRule>
  </x:conditionalFormatting>
  <x:conditionalFormatting sqref="I37:I37">
    <x:cfRule type="expression" dxfId="1386" priority="1297">
      <x:formula>AND(AND($B37&lt;&gt;"",Projects!$M37&lt;&gt;"Check inputs",$F37&lt;&gt;"Cancelled",$G37&lt;DATE(YEAR(I$9),MONTH(I$9)+1,1),$H37&gt;=I$9),$F37="Complete")</x:formula>
    </x:cfRule>
    <x:cfRule type="expression" dxfId="1387" priority="1298">
      <x:formula>AND(AND($B37&lt;&gt;"",Projects!$M37&lt;&gt;"Check inputs",$F37&lt;&gt;"Cancelled",$G37&lt;DATE(YEAR(I$9),MONTH(I$9)+1,1),$H37&gt;=I$9),AND($F37&lt;&gt;"Complete",$E37="On track"))</x:formula>
    </x:cfRule>
    <x:cfRule type="expression" dxfId="1388" priority="1299">
      <x:formula>AND(AND($B37&lt;&gt;"",Projects!$M37&lt;&gt;"Check inputs",$F37&lt;&gt;"Cancelled",$G37&lt;DATE(YEAR(I$9),MONTH(I$9)+1,1),$H37&gt;=I$9),AND($F37&lt;&gt;"Complete",$E37="At risk"))</x:formula>
    </x:cfRule>
    <x:cfRule type="expression" dxfId="1389" priority="1300">
      <x:formula>AND(AND($B37&lt;&gt;"",Projects!$M37&lt;&gt;"Check inputs",$F37&lt;&gt;"Cancelled",$G37&lt;DATE(YEAR(I$9),MONTH(I$9)+1,1),$H37&gt;=I$9),AND($F37&lt;&gt;"Complete",$E37="Off track"))</x:formula>
    </x:cfRule>
  </x:conditionalFormatting>
  <x:conditionalFormatting sqref="J37:J37">
    <x:cfRule type="expression" dxfId="1390" priority="1301">
      <x:formula>AND(AND($B37&lt;&gt;"",Projects!$M37&lt;&gt;"Check inputs",$F37&lt;&gt;"Cancelled",$G37&lt;DATE(YEAR(J$9),MONTH(J$9)+1,1),$H37&gt;=J$9),$F37="Complete")</x:formula>
    </x:cfRule>
    <x:cfRule type="expression" dxfId="1391" priority="1302">
      <x:formula>AND(AND($B37&lt;&gt;"",Projects!$M37&lt;&gt;"Check inputs",$F37&lt;&gt;"Cancelled",$G37&lt;DATE(YEAR(J$9),MONTH(J$9)+1,1),$H37&gt;=J$9),AND($F37&lt;&gt;"Complete",$E37="On track"))</x:formula>
    </x:cfRule>
    <x:cfRule type="expression" dxfId="1392" priority="1303">
      <x:formula>AND(AND($B37&lt;&gt;"",Projects!$M37&lt;&gt;"Check inputs",$F37&lt;&gt;"Cancelled",$G37&lt;DATE(YEAR(J$9),MONTH(J$9)+1,1),$H37&gt;=J$9),AND($F37&lt;&gt;"Complete",$E37="At risk"))</x:formula>
    </x:cfRule>
    <x:cfRule type="expression" dxfId="1393" priority="1304">
      <x:formula>AND(AND($B37&lt;&gt;"",Projects!$M37&lt;&gt;"Check inputs",$F37&lt;&gt;"Cancelled",$G37&lt;DATE(YEAR(J$9),MONTH(J$9)+1,1),$H37&gt;=J$9),AND($F37&lt;&gt;"Complete",$E37="Off track"))</x:formula>
    </x:cfRule>
  </x:conditionalFormatting>
  <x:conditionalFormatting sqref="K37:K37">
    <x:cfRule type="expression" dxfId="1394" priority="1305">
      <x:formula>AND(AND($B37&lt;&gt;"",Projects!$M37&lt;&gt;"Check inputs",$F37&lt;&gt;"Cancelled",$G37&lt;DATE(YEAR(K$9),MONTH(K$9)+1,1),$H37&gt;=K$9),$F37="Complete")</x:formula>
    </x:cfRule>
    <x:cfRule type="expression" dxfId="1395" priority="1306">
      <x:formula>AND(AND($B37&lt;&gt;"",Projects!$M37&lt;&gt;"Check inputs",$F37&lt;&gt;"Cancelled",$G37&lt;DATE(YEAR(K$9),MONTH(K$9)+1,1),$H37&gt;=K$9),AND($F37&lt;&gt;"Complete",$E37="On track"))</x:formula>
    </x:cfRule>
    <x:cfRule type="expression" dxfId="1396" priority="1307">
      <x:formula>AND(AND($B37&lt;&gt;"",Projects!$M37&lt;&gt;"Check inputs",$F37&lt;&gt;"Cancelled",$G37&lt;DATE(YEAR(K$9),MONTH(K$9)+1,1),$H37&gt;=K$9),AND($F37&lt;&gt;"Complete",$E37="At risk"))</x:formula>
    </x:cfRule>
    <x:cfRule type="expression" dxfId="1397" priority="1308">
      <x:formula>AND(AND($B37&lt;&gt;"",Projects!$M37&lt;&gt;"Check inputs",$F37&lt;&gt;"Cancelled",$G37&lt;DATE(YEAR(K$9),MONTH(K$9)+1,1),$H37&gt;=K$9),AND($F37&lt;&gt;"Complete",$E37="Off track"))</x:formula>
    </x:cfRule>
  </x:conditionalFormatting>
  <x:conditionalFormatting sqref="L37:L37">
    <x:cfRule type="expression" dxfId="1398" priority="1309">
      <x:formula>AND(AND($B37&lt;&gt;"",Projects!$M37&lt;&gt;"Check inputs",$F37&lt;&gt;"Cancelled",$G37&lt;DATE(YEAR(L$9),MONTH(L$9)+1,1),$H37&gt;=L$9),$F37="Complete")</x:formula>
    </x:cfRule>
    <x:cfRule type="expression" dxfId="1399" priority="1310">
      <x:formula>AND(AND($B37&lt;&gt;"",Projects!$M37&lt;&gt;"Check inputs",$F37&lt;&gt;"Cancelled",$G37&lt;DATE(YEAR(L$9),MONTH(L$9)+1,1),$H37&gt;=L$9),AND($F37&lt;&gt;"Complete",$E37="On track"))</x:formula>
    </x:cfRule>
    <x:cfRule type="expression" dxfId="1400" priority="1311">
      <x:formula>AND(AND($B37&lt;&gt;"",Projects!$M37&lt;&gt;"Check inputs",$F37&lt;&gt;"Cancelled",$G37&lt;DATE(YEAR(L$9),MONTH(L$9)+1,1),$H37&gt;=L$9),AND($F37&lt;&gt;"Complete",$E37="At risk"))</x:formula>
    </x:cfRule>
    <x:cfRule type="expression" dxfId="1401" priority="1312">
      <x:formula>AND(AND($B37&lt;&gt;"",Projects!$M37&lt;&gt;"Check inputs",$F37&lt;&gt;"Cancelled",$G37&lt;DATE(YEAR(L$9),MONTH(L$9)+1,1),$H37&gt;=L$9),AND($F37&lt;&gt;"Complete",$E37="Off track"))</x:formula>
    </x:cfRule>
  </x:conditionalFormatting>
  <x:conditionalFormatting sqref="M37:M37">
    <x:cfRule type="expression" dxfId="1402" priority="1313">
      <x:formula>AND(AND($B37&lt;&gt;"",Projects!$M37&lt;&gt;"Check inputs",$F37&lt;&gt;"Cancelled",$G37&lt;DATE(YEAR(M$9),MONTH(M$9)+1,1),$H37&gt;=M$9),$F37="Complete")</x:formula>
    </x:cfRule>
    <x:cfRule type="expression" dxfId="1403" priority="1314">
      <x:formula>AND(AND($B37&lt;&gt;"",Projects!$M37&lt;&gt;"Check inputs",$F37&lt;&gt;"Cancelled",$G37&lt;DATE(YEAR(M$9),MONTH(M$9)+1,1),$H37&gt;=M$9),AND($F37&lt;&gt;"Complete",$E37="On track"))</x:formula>
    </x:cfRule>
    <x:cfRule type="expression" dxfId="1404" priority="1315">
      <x:formula>AND(AND($B37&lt;&gt;"",Projects!$M37&lt;&gt;"Check inputs",$F37&lt;&gt;"Cancelled",$G37&lt;DATE(YEAR(M$9),MONTH(M$9)+1,1),$H37&gt;=M$9),AND($F37&lt;&gt;"Complete",$E37="At risk"))</x:formula>
    </x:cfRule>
    <x:cfRule type="expression" dxfId="1405" priority="1316">
      <x:formula>AND(AND($B37&lt;&gt;"",Projects!$M37&lt;&gt;"Check inputs",$F37&lt;&gt;"Cancelled",$G37&lt;DATE(YEAR(M$9),MONTH(M$9)+1,1),$H37&gt;=M$9),AND($F37&lt;&gt;"Complete",$E37="Off track"))</x:formula>
    </x:cfRule>
  </x:conditionalFormatting>
  <x:conditionalFormatting sqref="N37:N37">
    <x:cfRule type="expression" dxfId="1406" priority="1317">
      <x:formula>AND(AND($B37&lt;&gt;"",Projects!$M37&lt;&gt;"Check inputs",$F37&lt;&gt;"Cancelled",$G37&lt;DATE(YEAR(N$9),MONTH(N$9)+1,1),$H37&gt;=N$9),$F37="Complete")</x:formula>
    </x:cfRule>
    <x:cfRule type="expression" dxfId="1407" priority="1318">
      <x:formula>AND(AND($B37&lt;&gt;"",Projects!$M37&lt;&gt;"Check inputs",$F37&lt;&gt;"Cancelled",$G37&lt;DATE(YEAR(N$9),MONTH(N$9)+1,1),$H37&gt;=N$9),AND($F37&lt;&gt;"Complete",$E37="On track"))</x:formula>
    </x:cfRule>
    <x:cfRule type="expression" dxfId="1408" priority="1319">
      <x:formula>AND(AND($B37&lt;&gt;"",Projects!$M37&lt;&gt;"Check inputs",$F37&lt;&gt;"Cancelled",$G37&lt;DATE(YEAR(N$9),MONTH(N$9)+1,1),$H37&gt;=N$9),AND($F37&lt;&gt;"Complete",$E37="At risk"))</x:formula>
    </x:cfRule>
    <x:cfRule type="expression" dxfId="1409" priority="1320">
      <x:formula>AND(AND($B37&lt;&gt;"",Projects!$M37&lt;&gt;"Check inputs",$F37&lt;&gt;"Cancelled",$G37&lt;DATE(YEAR(N$9),MONTH(N$9)+1,1),$H37&gt;=N$9),AND($F37&lt;&gt;"Complete",$E37="Off track"))</x:formula>
    </x:cfRule>
  </x:conditionalFormatting>
  <x:conditionalFormatting sqref="O37:O37">
    <x:cfRule type="expression" dxfId="1410" priority="1321">
      <x:formula>AND(AND($B37&lt;&gt;"",Projects!$M37&lt;&gt;"Check inputs",$F37&lt;&gt;"Cancelled",$G37&lt;DATE(YEAR(O$9),MONTH(O$9)+1,1),$H37&gt;=O$9),$F37="Complete")</x:formula>
    </x:cfRule>
    <x:cfRule type="expression" dxfId="1411" priority="1322">
      <x:formula>AND(AND($B37&lt;&gt;"",Projects!$M37&lt;&gt;"Check inputs",$F37&lt;&gt;"Cancelled",$G37&lt;DATE(YEAR(O$9),MONTH(O$9)+1,1),$H37&gt;=O$9),AND($F37&lt;&gt;"Complete",$E37="On track"))</x:formula>
    </x:cfRule>
    <x:cfRule type="expression" dxfId="1412" priority="1323">
      <x:formula>AND(AND($B37&lt;&gt;"",Projects!$M37&lt;&gt;"Check inputs",$F37&lt;&gt;"Cancelled",$G37&lt;DATE(YEAR(O$9),MONTH(O$9)+1,1),$H37&gt;=O$9),AND($F37&lt;&gt;"Complete",$E37="At risk"))</x:formula>
    </x:cfRule>
    <x:cfRule type="expression" dxfId="1413" priority="1324">
      <x:formula>AND(AND($B37&lt;&gt;"",Projects!$M37&lt;&gt;"Check inputs",$F37&lt;&gt;"Cancelled",$G37&lt;DATE(YEAR(O$9),MONTH(O$9)+1,1),$H37&gt;=O$9),AND($F37&lt;&gt;"Complete",$E37="Off track"))</x:formula>
    </x:cfRule>
  </x:conditionalFormatting>
  <x:conditionalFormatting sqref="P37:P37">
    <x:cfRule type="expression" dxfId="1414" priority="1325">
      <x:formula>AND(AND($B37&lt;&gt;"",Projects!$M37&lt;&gt;"Check inputs",$F37&lt;&gt;"Cancelled",$G37&lt;DATE(YEAR(P$9),MONTH(P$9)+1,1),$H37&gt;=P$9),$F37="Complete")</x:formula>
    </x:cfRule>
    <x:cfRule type="expression" dxfId="1415" priority="1326">
      <x:formula>AND(AND($B37&lt;&gt;"",Projects!$M37&lt;&gt;"Check inputs",$F37&lt;&gt;"Cancelled",$G37&lt;DATE(YEAR(P$9),MONTH(P$9)+1,1),$H37&gt;=P$9),AND($F37&lt;&gt;"Complete",$E37="On track"))</x:formula>
    </x:cfRule>
    <x:cfRule type="expression" dxfId="1416" priority="1327">
      <x:formula>AND(AND($B37&lt;&gt;"",Projects!$M37&lt;&gt;"Check inputs",$F37&lt;&gt;"Cancelled",$G37&lt;DATE(YEAR(P$9),MONTH(P$9)+1,1),$H37&gt;=P$9),AND($F37&lt;&gt;"Complete",$E37="At risk"))</x:formula>
    </x:cfRule>
    <x:cfRule type="expression" dxfId="1417" priority="1328">
      <x:formula>AND(AND($B37&lt;&gt;"",Projects!$M37&lt;&gt;"Check inputs",$F37&lt;&gt;"Cancelled",$G37&lt;DATE(YEAR(P$9),MONTH(P$9)+1,1),$H37&gt;=P$9),AND($F37&lt;&gt;"Complete",$E37="Off track"))</x:formula>
    </x:cfRule>
  </x:conditionalFormatting>
  <x:conditionalFormatting sqref="Q37:Q37">
    <x:cfRule type="expression" dxfId="1418" priority="1329">
      <x:formula>AND(AND($B37&lt;&gt;"",Projects!$M37&lt;&gt;"Check inputs",$F37&lt;&gt;"Cancelled",$G37&lt;DATE(YEAR(Q$9),MONTH(Q$9)+1,1),$H37&gt;=Q$9),$F37="Complete")</x:formula>
    </x:cfRule>
    <x:cfRule type="expression" dxfId="1419" priority="1330">
      <x:formula>AND(AND($B37&lt;&gt;"",Projects!$M37&lt;&gt;"Check inputs",$F37&lt;&gt;"Cancelled",$G37&lt;DATE(YEAR(Q$9),MONTH(Q$9)+1,1),$H37&gt;=Q$9),AND($F37&lt;&gt;"Complete",$E37="On track"))</x:formula>
    </x:cfRule>
    <x:cfRule type="expression" dxfId="1420" priority="1331">
      <x:formula>AND(AND($B37&lt;&gt;"",Projects!$M37&lt;&gt;"Check inputs",$F37&lt;&gt;"Cancelled",$G37&lt;DATE(YEAR(Q$9),MONTH(Q$9)+1,1),$H37&gt;=Q$9),AND($F37&lt;&gt;"Complete",$E37="At risk"))</x:formula>
    </x:cfRule>
    <x:cfRule type="expression" dxfId="1421" priority="1332">
      <x:formula>AND(AND($B37&lt;&gt;"",Projects!$M37&lt;&gt;"Check inputs",$F37&lt;&gt;"Cancelled",$G37&lt;DATE(YEAR(Q$9),MONTH(Q$9)+1,1),$H37&gt;=Q$9),AND($F37&lt;&gt;"Complete",$E37="Off track"))</x:formula>
    </x:cfRule>
  </x:conditionalFormatting>
  <x:conditionalFormatting sqref="R37:R37">
    <x:cfRule type="expression" dxfId="1422" priority="1333">
      <x:formula>AND(AND($B37&lt;&gt;"",Projects!$M37&lt;&gt;"Check inputs",$F37&lt;&gt;"Cancelled",$G37&lt;DATE(YEAR(R$9),MONTH(R$9)+1,1),$H37&gt;=R$9),$F37="Complete")</x:formula>
    </x:cfRule>
    <x:cfRule type="expression" dxfId="1423" priority="1334">
      <x:formula>AND(AND($B37&lt;&gt;"",Projects!$M37&lt;&gt;"Check inputs",$F37&lt;&gt;"Cancelled",$G37&lt;DATE(YEAR(R$9),MONTH(R$9)+1,1),$H37&gt;=R$9),AND($F37&lt;&gt;"Complete",$E37="On track"))</x:formula>
    </x:cfRule>
    <x:cfRule type="expression" dxfId="1424" priority="1335">
      <x:formula>AND(AND($B37&lt;&gt;"",Projects!$M37&lt;&gt;"Check inputs",$F37&lt;&gt;"Cancelled",$G37&lt;DATE(YEAR(R$9),MONTH(R$9)+1,1),$H37&gt;=R$9),AND($F37&lt;&gt;"Complete",$E37="At risk"))</x:formula>
    </x:cfRule>
    <x:cfRule type="expression" dxfId="1425" priority="1336">
      <x:formula>AND(AND($B37&lt;&gt;"",Projects!$M37&lt;&gt;"Check inputs",$F37&lt;&gt;"Cancelled",$G37&lt;DATE(YEAR(R$9),MONTH(R$9)+1,1),$H37&gt;=R$9),AND($F37&lt;&gt;"Complete",$E37="Off track"))</x:formula>
    </x:cfRule>
  </x:conditionalFormatting>
  <x:conditionalFormatting sqref="S37:S37">
    <x:cfRule type="expression" dxfId="1426" priority="1337">
      <x:formula>AND(AND($B37&lt;&gt;"",Projects!$M37&lt;&gt;"Check inputs",$F37&lt;&gt;"Cancelled",$G37&lt;DATE(YEAR(S$9),MONTH(S$9)+1,1),$H37&gt;=S$9),$F37="Complete")</x:formula>
    </x:cfRule>
    <x:cfRule type="expression" dxfId="1427" priority="1338">
      <x:formula>AND(AND($B37&lt;&gt;"",Projects!$M37&lt;&gt;"Check inputs",$F37&lt;&gt;"Cancelled",$G37&lt;DATE(YEAR(S$9),MONTH(S$9)+1,1),$H37&gt;=S$9),AND($F37&lt;&gt;"Complete",$E37="On track"))</x:formula>
    </x:cfRule>
    <x:cfRule type="expression" dxfId="1428" priority="1339">
      <x:formula>AND(AND($B37&lt;&gt;"",Projects!$M37&lt;&gt;"Check inputs",$F37&lt;&gt;"Cancelled",$G37&lt;DATE(YEAR(S$9),MONTH(S$9)+1,1),$H37&gt;=S$9),AND($F37&lt;&gt;"Complete",$E37="At risk"))</x:formula>
    </x:cfRule>
    <x:cfRule type="expression" dxfId="1429" priority="1340">
      <x:formula>AND(AND($B37&lt;&gt;"",Projects!$M37&lt;&gt;"Check inputs",$F37&lt;&gt;"Cancelled",$G37&lt;DATE(YEAR(S$9),MONTH(S$9)+1,1),$H37&gt;=S$9),AND($F37&lt;&gt;"Complete",$E37="Off track"))</x:formula>
    </x:cfRule>
  </x:conditionalFormatting>
  <x:conditionalFormatting sqref="T37:T37">
    <x:cfRule type="expression" dxfId="1430" priority="1341">
      <x:formula>AND(AND($B37&lt;&gt;"",Projects!$M37&lt;&gt;"Check inputs",$F37&lt;&gt;"Cancelled",$G37&lt;DATE(YEAR(T$9),MONTH(T$9)+1,1),$H37&gt;=T$9),$F37="Complete")</x:formula>
    </x:cfRule>
    <x:cfRule type="expression" dxfId="1431" priority="1342">
      <x:formula>AND(AND($B37&lt;&gt;"",Projects!$M37&lt;&gt;"Check inputs",$F37&lt;&gt;"Cancelled",$G37&lt;DATE(YEAR(T$9),MONTH(T$9)+1,1),$H37&gt;=T$9),AND($F37&lt;&gt;"Complete",$E37="On track"))</x:formula>
    </x:cfRule>
    <x:cfRule type="expression" dxfId="1432" priority="1343">
      <x:formula>AND(AND($B37&lt;&gt;"",Projects!$M37&lt;&gt;"Check inputs",$F37&lt;&gt;"Cancelled",$G37&lt;DATE(YEAR(T$9),MONTH(T$9)+1,1),$H37&gt;=T$9),AND($F37&lt;&gt;"Complete",$E37="At risk"))</x:formula>
    </x:cfRule>
    <x:cfRule type="expression" dxfId="1433" priority="1344">
      <x:formula>AND(AND($B37&lt;&gt;"",Projects!$M37&lt;&gt;"Check inputs",$F37&lt;&gt;"Cancelled",$G37&lt;DATE(YEAR(T$9),MONTH(T$9)+1,1),$H37&gt;=T$9),AND($F37&lt;&gt;"Complete",$E37="Off track"))</x:formula>
    </x:cfRule>
  </x:conditionalFormatting>
  <x:conditionalFormatting sqref="I38:I38">
    <x:cfRule type="expression" dxfId="1434" priority="1345">
      <x:formula>AND(AND($B38&lt;&gt;"",Projects!$M38&lt;&gt;"Check inputs",$F38&lt;&gt;"Cancelled",$G38&lt;DATE(YEAR(I$9),MONTH(I$9)+1,1),$H38&gt;=I$9),$F38="Complete")</x:formula>
    </x:cfRule>
    <x:cfRule type="expression" dxfId="1435" priority="1346">
      <x:formula>AND(AND($B38&lt;&gt;"",Projects!$M38&lt;&gt;"Check inputs",$F38&lt;&gt;"Cancelled",$G38&lt;DATE(YEAR(I$9),MONTH(I$9)+1,1),$H38&gt;=I$9),AND($F38&lt;&gt;"Complete",$E38="On track"))</x:formula>
    </x:cfRule>
    <x:cfRule type="expression" dxfId="1436" priority="1347">
      <x:formula>AND(AND($B38&lt;&gt;"",Projects!$M38&lt;&gt;"Check inputs",$F38&lt;&gt;"Cancelled",$G38&lt;DATE(YEAR(I$9),MONTH(I$9)+1,1),$H38&gt;=I$9),AND($F38&lt;&gt;"Complete",$E38="At risk"))</x:formula>
    </x:cfRule>
    <x:cfRule type="expression" dxfId="1437" priority="1348">
      <x:formula>AND(AND($B38&lt;&gt;"",Projects!$M38&lt;&gt;"Check inputs",$F38&lt;&gt;"Cancelled",$G38&lt;DATE(YEAR(I$9),MONTH(I$9)+1,1),$H38&gt;=I$9),AND($F38&lt;&gt;"Complete",$E38="Off track"))</x:formula>
    </x:cfRule>
  </x:conditionalFormatting>
  <x:conditionalFormatting sqref="J38:J38">
    <x:cfRule type="expression" dxfId="1438" priority="1349">
      <x:formula>AND(AND($B38&lt;&gt;"",Projects!$M38&lt;&gt;"Check inputs",$F38&lt;&gt;"Cancelled",$G38&lt;DATE(YEAR(J$9),MONTH(J$9)+1,1),$H38&gt;=J$9),$F38="Complete")</x:formula>
    </x:cfRule>
    <x:cfRule type="expression" dxfId="1439" priority="1350">
      <x:formula>AND(AND($B38&lt;&gt;"",Projects!$M38&lt;&gt;"Check inputs",$F38&lt;&gt;"Cancelled",$G38&lt;DATE(YEAR(J$9),MONTH(J$9)+1,1),$H38&gt;=J$9),AND($F38&lt;&gt;"Complete",$E38="On track"))</x:formula>
    </x:cfRule>
    <x:cfRule type="expression" dxfId="1440" priority="1351">
      <x:formula>AND(AND($B38&lt;&gt;"",Projects!$M38&lt;&gt;"Check inputs",$F38&lt;&gt;"Cancelled",$G38&lt;DATE(YEAR(J$9),MONTH(J$9)+1,1),$H38&gt;=J$9),AND($F38&lt;&gt;"Complete",$E38="At risk"))</x:formula>
    </x:cfRule>
    <x:cfRule type="expression" dxfId="1441" priority="1352">
      <x:formula>AND(AND($B38&lt;&gt;"",Projects!$M38&lt;&gt;"Check inputs",$F38&lt;&gt;"Cancelled",$G38&lt;DATE(YEAR(J$9),MONTH(J$9)+1,1),$H38&gt;=J$9),AND($F38&lt;&gt;"Complete",$E38="Off track"))</x:formula>
    </x:cfRule>
  </x:conditionalFormatting>
  <x:conditionalFormatting sqref="K38:K38">
    <x:cfRule type="expression" dxfId="1442" priority="1353">
      <x:formula>AND(AND($B38&lt;&gt;"",Projects!$M38&lt;&gt;"Check inputs",$F38&lt;&gt;"Cancelled",$G38&lt;DATE(YEAR(K$9),MONTH(K$9)+1,1),$H38&gt;=K$9),$F38="Complete")</x:formula>
    </x:cfRule>
    <x:cfRule type="expression" dxfId="1443" priority="1354">
      <x:formula>AND(AND($B38&lt;&gt;"",Projects!$M38&lt;&gt;"Check inputs",$F38&lt;&gt;"Cancelled",$G38&lt;DATE(YEAR(K$9),MONTH(K$9)+1,1),$H38&gt;=K$9),AND($F38&lt;&gt;"Complete",$E38="On track"))</x:formula>
    </x:cfRule>
    <x:cfRule type="expression" dxfId="1444" priority="1355">
      <x:formula>AND(AND($B38&lt;&gt;"",Projects!$M38&lt;&gt;"Check inputs",$F38&lt;&gt;"Cancelled",$G38&lt;DATE(YEAR(K$9),MONTH(K$9)+1,1),$H38&gt;=K$9),AND($F38&lt;&gt;"Complete",$E38="At risk"))</x:formula>
    </x:cfRule>
    <x:cfRule type="expression" dxfId="1445" priority="1356">
      <x:formula>AND(AND($B38&lt;&gt;"",Projects!$M38&lt;&gt;"Check inputs",$F38&lt;&gt;"Cancelled",$G38&lt;DATE(YEAR(K$9),MONTH(K$9)+1,1),$H38&gt;=K$9),AND($F38&lt;&gt;"Complete",$E38="Off track"))</x:formula>
    </x:cfRule>
  </x:conditionalFormatting>
  <x:conditionalFormatting sqref="L38:L38">
    <x:cfRule type="expression" dxfId="1446" priority="1357">
      <x:formula>AND(AND($B38&lt;&gt;"",Projects!$M38&lt;&gt;"Check inputs",$F38&lt;&gt;"Cancelled",$G38&lt;DATE(YEAR(L$9),MONTH(L$9)+1,1),$H38&gt;=L$9),$F38="Complete")</x:formula>
    </x:cfRule>
    <x:cfRule type="expression" dxfId="1447" priority="1358">
      <x:formula>AND(AND($B38&lt;&gt;"",Projects!$M38&lt;&gt;"Check inputs",$F38&lt;&gt;"Cancelled",$G38&lt;DATE(YEAR(L$9),MONTH(L$9)+1,1),$H38&gt;=L$9),AND($F38&lt;&gt;"Complete",$E38="On track"))</x:formula>
    </x:cfRule>
    <x:cfRule type="expression" dxfId="1448" priority="1359">
      <x:formula>AND(AND($B38&lt;&gt;"",Projects!$M38&lt;&gt;"Check inputs",$F38&lt;&gt;"Cancelled",$G38&lt;DATE(YEAR(L$9),MONTH(L$9)+1,1),$H38&gt;=L$9),AND($F38&lt;&gt;"Complete",$E38="At risk"))</x:formula>
    </x:cfRule>
    <x:cfRule type="expression" dxfId="1449" priority="1360">
      <x:formula>AND(AND($B38&lt;&gt;"",Projects!$M38&lt;&gt;"Check inputs",$F38&lt;&gt;"Cancelled",$G38&lt;DATE(YEAR(L$9),MONTH(L$9)+1,1),$H38&gt;=L$9),AND($F38&lt;&gt;"Complete",$E38="Off track"))</x:formula>
    </x:cfRule>
  </x:conditionalFormatting>
  <x:conditionalFormatting sqref="M38:M38">
    <x:cfRule type="expression" dxfId="1450" priority="1361">
      <x:formula>AND(AND($B38&lt;&gt;"",Projects!$M38&lt;&gt;"Check inputs",$F38&lt;&gt;"Cancelled",$G38&lt;DATE(YEAR(M$9),MONTH(M$9)+1,1),$H38&gt;=M$9),$F38="Complete")</x:formula>
    </x:cfRule>
    <x:cfRule type="expression" dxfId="1451" priority="1362">
      <x:formula>AND(AND($B38&lt;&gt;"",Projects!$M38&lt;&gt;"Check inputs",$F38&lt;&gt;"Cancelled",$G38&lt;DATE(YEAR(M$9),MONTH(M$9)+1,1),$H38&gt;=M$9),AND($F38&lt;&gt;"Complete",$E38="On track"))</x:formula>
    </x:cfRule>
    <x:cfRule type="expression" dxfId="1452" priority="1363">
      <x:formula>AND(AND($B38&lt;&gt;"",Projects!$M38&lt;&gt;"Check inputs",$F38&lt;&gt;"Cancelled",$G38&lt;DATE(YEAR(M$9),MONTH(M$9)+1,1),$H38&gt;=M$9),AND($F38&lt;&gt;"Complete",$E38="At risk"))</x:formula>
    </x:cfRule>
    <x:cfRule type="expression" dxfId="1453" priority="1364">
      <x:formula>AND(AND($B38&lt;&gt;"",Projects!$M38&lt;&gt;"Check inputs",$F38&lt;&gt;"Cancelled",$G38&lt;DATE(YEAR(M$9),MONTH(M$9)+1,1),$H38&gt;=M$9),AND($F38&lt;&gt;"Complete",$E38="Off track"))</x:formula>
    </x:cfRule>
  </x:conditionalFormatting>
  <x:conditionalFormatting sqref="N38:N38">
    <x:cfRule type="expression" dxfId="1454" priority="1365">
      <x:formula>AND(AND($B38&lt;&gt;"",Projects!$M38&lt;&gt;"Check inputs",$F38&lt;&gt;"Cancelled",$G38&lt;DATE(YEAR(N$9),MONTH(N$9)+1,1),$H38&gt;=N$9),$F38="Complete")</x:formula>
    </x:cfRule>
    <x:cfRule type="expression" dxfId="1455" priority="1366">
      <x:formula>AND(AND($B38&lt;&gt;"",Projects!$M38&lt;&gt;"Check inputs",$F38&lt;&gt;"Cancelled",$G38&lt;DATE(YEAR(N$9),MONTH(N$9)+1,1),$H38&gt;=N$9),AND($F38&lt;&gt;"Complete",$E38="On track"))</x:formula>
    </x:cfRule>
    <x:cfRule type="expression" dxfId="1456" priority="1367">
      <x:formula>AND(AND($B38&lt;&gt;"",Projects!$M38&lt;&gt;"Check inputs",$F38&lt;&gt;"Cancelled",$G38&lt;DATE(YEAR(N$9),MONTH(N$9)+1,1),$H38&gt;=N$9),AND($F38&lt;&gt;"Complete",$E38="At risk"))</x:formula>
    </x:cfRule>
    <x:cfRule type="expression" dxfId="1457" priority="1368">
      <x:formula>AND(AND($B38&lt;&gt;"",Projects!$M38&lt;&gt;"Check inputs",$F38&lt;&gt;"Cancelled",$G38&lt;DATE(YEAR(N$9),MONTH(N$9)+1,1),$H38&gt;=N$9),AND($F38&lt;&gt;"Complete",$E38="Off track"))</x:formula>
    </x:cfRule>
  </x:conditionalFormatting>
  <x:conditionalFormatting sqref="O38:O38">
    <x:cfRule type="expression" dxfId="1458" priority="1369">
      <x:formula>AND(AND($B38&lt;&gt;"",Projects!$M38&lt;&gt;"Check inputs",$F38&lt;&gt;"Cancelled",$G38&lt;DATE(YEAR(O$9),MONTH(O$9)+1,1),$H38&gt;=O$9),$F38="Complete")</x:formula>
    </x:cfRule>
    <x:cfRule type="expression" dxfId="1459" priority="1370">
      <x:formula>AND(AND($B38&lt;&gt;"",Projects!$M38&lt;&gt;"Check inputs",$F38&lt;&gt;"Cancelled",$G38&lt;DATE(YEAR(O$9),MONTH(O$9)+1,1),$H38&gt;=O$9),AND($F38&lt;&gt;"Complete",$E38="On track"))</x:formula>
    </x:cfRule>
    <x:cfRule type="expression" dxfId="1460" priority="1371">
      <x:formula>AND(AND($B38&lt;&gt;"",Projects!$M38&lt;&gt;"Check inputs",$F38&lt;&gt;"Cancelled",$G38&lt;DATE(YEAR(O$9),MONTH(O$9)+1,1),$H38&gt;=O$9),AND($F38&lt;&gt;"Complete",$E38="At risk"))</x:formula>
    </x:cfRule>
    <x:cfRule type="expression" dxfId="1461" priority="1372">
      <x:formula>AND(AND($B38&lt;&gt;"",Projects!$M38&lt;&gt;"Check inputs",$F38&lt;&gt;"Cancelled",$G38&lt;DATE(YEAR(O$9),MONTH(O$9)+1,1),$H38&gt;=O$9),AND($F38&lt;&gt;"Complete",$E38="Off track"))</x:formula>
    </x:cfRule>
  </x:conditionalFormatting>
  <x:conditionalFormatting sqref="P38:P38">
    <x:cfRule type="expression" dxfId="1462" priority="1373">
      <x:formula>AND(AND($B38&lt;&gt;"",Projects!$M38&lt;&gt;"Check inputs",$F38&lt;&gt;"Cancelled",$G38&lt;DATE(YEAR(P$9),MONTH(P$9)+1,1),$H38&gt;=P$9),$F38="Complete")</x:formula>
    </x:cfRule>
    <x:cfRule type="expression" dxfId="1463" priority="1374">
      <x:formula>AND(AND($B38&lt;&gt;"",Projects!$M38&lt;&gt;"Check inputs",$F38&lt;&gt;"Cancelled",$G38&lt;DATE(YEAR(P$9),MONTH(P$9)+1,1),$H38&gt;=P$9),AND($F38&lt;&gt;"Complete",$E38="On track"))</x:formula>
    </x:cfRule>
    <x:cfRule type="expression" dxfId="1464" priority="1375">
      <x:formula>AND(AND($B38&lt;&gt;"",Projects!$M38&lt;&gt;"Check inputs",$F38&lt;&gt;"Cancelled",$G38&lt;DATE(YEAR(P$9),MONTH(P$9)+1,1),$H38&gt;=P$9),AND($F38&lt;&gt;"Complete",$E38="At risk"))</x:formula>
    </x:cfRule>
    <x:cfRule type="expression" dxfId="1465" priority="1376">
      <x:formula>AND(AND($B38&lt;&gt;"",Projects!$M38&lt;&gt;"Check inputs",$F38&lt;&gt;"Cancelled",$G38&lt;DATE(YEAR(P$9),MONTH(P$9)+1,1),$H38&gt;=P$9),AND($F38&lt;&gt;"Complete",$E38="Off track"))</x:formula>
    </x:cfRule>
  </x:conditionalFormatting>
  <x:conditionalFormatting sqref="Q38:Q38">
    <x:cfRule type="expression" dxfId="1466" priority="1377">
      <x:formula>AND(AND($B38&lt;&gt;"",Projects!$M38&lt;&gt;"Check inputs",$F38&lt;&gt;"Cancelled",$G38&lt;DATE(YEAR(Q$9),MONTH(Q$9)+1,1),$H38&gt;=Q$9),$F38="Complete")</x:formula>
    </x:cfRule>
    <x:cfRule type="expression" dxfId="1467" priority="1378">
      <x:formula>AND(AND($B38&lt;&gt;"",Projects!$M38&lt;&gt;"Check inputs",$F38&lt;&gt;"Cancelled",$G38&lt;DATE(YEAR(Q$9),MONTH(Q$9)+1,1),$H38&gt;=Q$9),AND($F38&lt;&gt;"Complete",$E38="On track"))</x:formula>
    </x:cfRule>
    <x:cfRule type="expression" dxfId="1468" priority="1379">
      <x:formula>AND(AND($B38&lt;&gt;"",Projects!$M38&lt;&gt;"Check inputs",$F38&lt;&gt;"Cancelled",$G38&lt;DATE(YEAR(Q$9),MONTH(Q$9)+1,1),$H38&gt;=Q$9),AND($F38&lt;&gt;"Complete",$E38="At risk"))</x:formula>
    </x:cfRule>
    <x:cfRule type="expression" dxfId="1469" priority="1380">
      <x:formula>AND(AND($B38&lt;&gt;"",Projects!$M38&lt;&gt;"Check inputs",$F38&lt;&gt;"Cancelled",$G38&lt;DATE(YEAR(Q$9),MONTH(Q$9)+1,1),$H38&gt;=Q$9),AND($F38&lt;&gt;"Complete",$E38="Off track"))</x:formula>
    </x:cfRule>
  </x:conditionalFormatting>
  <x:conditionalFormatting sqref="R38:R38">
    <x:cfRule type="expression" dxfId="1470" priority="1381">
      <x:formula>AND(AND($B38&lt;&gt;"",Projects!$M38&lt;&gt;"Check inputs",$F38&lt;&gt;"Cancelled",$G38&lt;DATE(YEAR(R$9),MONTH(R$9)+1,1),$H38&gt;=R$9),$F38="Complete")</x:formula>
    </x:cfRule>
    <x:cfRule type="expression" dxfId="1471" priority="1382">
      <x:formula>AND(AND($B38&lt;&gt;"",Projects!$M38&lt;&gt;"Check inputs",$F38&lt;&gt;"Cancelled",$G38&lt;DATE(YEAR(R$9),MONTH(R$9)+1,1),$H38&gt;=R$9),AND($F38&lt;&gt;"Complete",$E38="On track"))</x:formula>
    </x:cfRule>
    <x:cfRule type="expression" dxfId="1472" priority="1383">
      <x:formula>AND(AND($B38&lt;&gt;"",Projects!$M38&lt;&gt;"Check inputs",$F38&lt;&gt;"Cancelled",$G38&lt;DATE(YEAR(R$9),MONTH(R$9)+1,1),$H38&gt;=R$9),AND($F38&lt;&gt;"Complete",$E38="At risk"))</x:formula>
    </x:cfRule>
    <x:cfRule type="expression" dxfId="1473" priority="1384">
      <x:formula>AND(AND($B38&lt;&gt;"",Projects!$M38&lt;&gt;"Check inputs",$F38&lt;&gt;"Cancelled",$G38&lt;DATE(YEAR(R$9),MONTH(R$9)+1,1),$H38&gt;=R$9),AND($F38&lt;&gt;"Complete",$E38="Off track"))</x:formula>
    </x:cfRule>
  </x:conditionalFormatting>
  <x:conditionalFormatting sqref="S38:S38">
    <x:cfRule type="expression" dxfId="1474" priority="1385">
      <x:formula>AND(AND($B38&lt;&gt;"",Projects!$M38&lt;&gt;"Check inputs",$F38&lt;&gt;"Cancelled",$G38&lt;DATE(YEAR(S$9),MONTH(S$9)+1,1),$H38&gt;=S$9),$F38="Complete")</x:formula>
    </x:cfRule>
    <x:cfRule type="expression" dxfId="1475" priority="1386">
      <x:formula>AND(AND($B38&lt;&gt;"",Projects!$M38&lt;&gt;"Check inputs",$F38&lt;&gt;"Cancelled",$G38&lt;DATE(YEAR(S$9),MONTH(S$9)+1,1),$H38&gt;=S$9),AND($F38&lt;&gt;"Complete",$E38="On track"))</x:formula>
    </x:cfRule>
    <x:cfRule type="expression" dxfId="1476" priority="1387">
      <x:formula>AND(AND($B38&lt;&gt;"",Projects!$M38&lt;&gt;"Check inputs",$F38&lt;&gt;"Cancelled",$G38&lt;DATE(YEAR(S$9),MONTH(S$9)+1,1),$H38&gt;=S$9),AND($F38&lt;&gt;"Complete",$E38="At risk"))</x:formula>
    </x:cfRule>
    <x:cfRule type="expression" dxfId="1477" priority="1388">
      <x:formula>AND(AND($B38&lt;&gt;"",Projects!$M38&lt;&gt;"Check inputs",$F38&lt;&gt;"Cancelled",$G38&lt;DATE(YEAR(S$9),MONTH(S$9)+1,1),$H38&gt;=S$9),AND($F38&lt;&gt;"Complete",$E38="Off track"))</x:formula>
    </x:cfRule>
  </x:conditionalFormatting>
  <x:conditionalFormatting sqref="T38:T38">
    <x:cfRule type="expression" dxfId="1478" priority="1389">
      <x:formula>AND(AND($B38&lt;&gt;"",Projects!$M38&lt;&gt;"Check inputs",$F38&lt;&gt;"Cancelled",$G38&lt;DATE(YEAR(T$9),MONTH(T$9)+1,1),$H38&gt;=T$9),$F38="Complete")</x:formula>
    </x:cfRule>
    <x:cfRule type="expression" dxfId="1479" priority="1390">
      <x:formula>AND(AND($B38&lt;&gt;"",Projects!$M38&lt;&gt;"Check inputs",$F38&lt;&gt;"Cancelled",$G38&lt;DATE(YEAR(T$9),MONTH(T$9)+1,1),$H38&gt;=T$9),AND($F38&lt;&gt;"Complete",$E38="On track"))</x:formula>
    </x:cfRule>
    <x:cfRule type="expression" dxfId="1480" priority="1391">
      <x:formula>AND(AND($B38&lt;&gt;"",Projects!$M38&lt;&gt;"Check inputs",$F38&lt;&gt;"Cancelled",$G38&lt;DATE(YEAR(T$9),MONTH(T$9)+1,1),$H38&gt;=T$9),AND($F38&lt;&gt;"Complete",$E38="At risk"))</x:formula>
    </x:cfRule>
    <x:cfRule type="expression" dxfId="1481" priority="1392">
      <x:formula>AND(AND($B38&lt;&gt;"",Projects!$M38&lt;&gt;"Check inputs",$F38&lt;&gt;"Cancelled",$G38&lt;DATE(YEAR(T$9),MONTH(T$9)+1,1),$H38&gt;=T$9),AND($F38&lt;&gt;"Complete",$E38="Off track"))</x:formula>
    </x:cfRule>
  </x:conditionalFormatting>
  <x:conditionalFormatting sqref="I39:I39">
    <x:cfRule type="expression" dxfId="1482" priority="1393">
      <x:formula>AND(AND($B39&lt;&gt;"",Projects!$M39&lt;&gt;"Check inputs",$F39&lt;&gt;"Cancelled",$G39&lt;DATE(YEAR(I$9),MONTH(I$9)+1,1),$H39&gt;=I$9),$F39="Complete")</x:formula>
    </x:cfRule>
    <x:cfRule type="expression" dxfId="1483" priority="1394">
      <x:formula>AND(AND($B39&lt;&gt;"",Projects!$M39&lt;&gt;"Check inputs",$F39&lt;&gt;"Cancelled",$G39&lt;DATE(YEAR(I$9),MONTH(I$9)+1,1),$H39&gt;=I$9),AND($F39&lt;&gt;"Complete",$E39="On track"))</x:formula>
    </x:cfRule>
    <x:cfRule type="expression" dxfId="1484" priority="1395">
      <x:formula>AND(AND($B39&lt;&gt;"",Projects!$M39&lt;&gt;"Check inputs",$F39&lt;&gt;"Cancelled",$G39&lt;DATE(YEAR(I$9),MONTH(I$9)+1,1),$H39&gt;=I$9),AND($F39&lt;&gt;"Complete",$E39="At risk"))</x:formula>
    </x:cfRule>
    <x:cfRule type="expression" dxfId="1485" priority="1396">
      <x:formula>AND(AND($B39&lt;&gt;"",Projects!$M39&lt;&gt;"Check inputs",$F39&lt;&gt;"Cancelled",$G39&lt;DATE(YEAR(I$9),MONTH(I$9)+1,1),$H39&gt;=I$9),AND($F39&lt;&gt;"Complete",$E39="Off track"))</x:formula>
    </x:cfRule>
  </x:conditionalFormatting>
  <x:conditionalFormatting sqref="J39:J39">
    <x:cfRule type="expression" dxfId="1486" priority="1397">
      <x:formula>AND(AND($B39&lt;&gt;"",Projects!$M39&lt;&gt;"Check inputs",$F39&lt;&gt;"Cancelled",$G39&lt;DATE(YEAR(J$9),MONTH(J$9)+1,1),$H39&gt;=J$9),$F39="Complete")</x:formula>
    </x:cfRule>
    <x:cfRule type="expression" dxfId="1487" priority="1398">
      <x:formula>AND(AND($B39&lt;&gt;"",Projects!$M39&lt;&gt;"Check inputs",$F39&lt;&gt;"Cancelled",$G39&lt;DATE(YEAR(J$9),MONTH(J$9)+1,1),$H39&gt;=J$9),AND($F39&lt;&gt;"Complete",$E39="On track"))</x:formula>
    </x:cfRule>
    <x:cfRule type="expression" dxfId="1488" priority="1399">
      <x:formula>AND(AND($B39&lt;&gt;"",Projects!$M39&lt;&gt;"Check inputs",$F39&lt;&gt;"Cancelled",$G39&lt;DATE(YEAR(J$9),MONTH(J$9)+1,1),$H39&gt;=J$9),AND($F39&lt;&gt;"Complete",$E39="At risk"))</x:formula>
    </x:cfRule>
    <x:cfRule type="expression" dxfId="1489" priority="1400">
      <x:formula>AND(AND($B39&lt;&gt;"",Projects!$M39&lt;&gt;"Check inputs",$F39&lt;&gt;"Cancelled",$G39&lt;DATE(YEAR(J$9),MONTH(J$9)+1,1),$H39&gt;=J$9),AND($F39&lt;&gt;"Complete",$E39="Off track"))</x:formula>
    </x:cfRule>
  </x:conditionalFormatting>
  <x:conditionalFormatting sqref="K39:K39">
    <x:cfRule type="expression" dxfId="1490" priority="1401">
      <x:formula>AND(AND($B39&lt;&gt;"",Projects!$M39&lt;&gt;"Check inputs",$F39&lt;&gt;"Cancelled",$G39&lt;DATE(YEAR(K$9),MONTH(K$9)+1,1),$H39&gt;=K$9),$F39="Complete")</x:formula>
    </x:cfRule>
    <x:cfRule type="expression" dxfId="1491" priority="1402">
      <x:formula>AND(AND($B39&lt;&gt;"",Projects!$M39&lt;&gt;"Check inputs",$F39&lt;&gt;"Cancelled",$G39&lt;DATE(YEAR(K$9),MONTH(K$9)+1,1),$H39&gt;=K$9),AND($F39&lt;&gt;"Complete",$E39="On track"))</x:formula>
    </x:cfRule>
    <x:cfRule type="expression" dxfId="1492" priority="1403">
      <x:formula>AND(AND($B39&lt;&gt;"",Projects!$M39&lt;&gt;"Check inputs",$F39&lt;&gt;"Cancelled",$G39&lt;DATE(YEAR(K$9),MONTH(K$9)+1,1),$H39&gt;=K$9),AND($F39&lt;&gt;"Complete",$E39="At risk"))</x:formula>
    </x:cfRule>
    <x:cfRule type="expression" dxfId="1493" priority="1404">
      <x:formula>AND(AND($B39&lt;&gt;"",Projects!$M39&lt;&gt;"Check inputs",$F39&lt;&gt;"Cancelled",$G39&lt;DATE(YEAR(K$9),MONTH(K$9)+1,1),$H39&gt;=K$9),AND($F39&lt;&gt;"Complete",$E39="Off track"))</x:formula>
    </x:cfRule>
  </x:conditionalFormatting>
  <x:conditionalFormatting sqref="L39:L39">
    <x:cfRule type="expression" dxfId="1494" priority="1405">
      <x:formula>AND(AND($B39&lt;&gt;"",Projects!$M39&lt;&gt;"Check inputs",$F39&lt;&gt;"Cancelled",$G39&lt;DATE(YEAR(L$9),MONTH(L$9)+1,1),$H39&gt;=L$9),$F39="Complete")</x:formula>
    </x:cfRule>
    <x:cfRule type="expression" dxfId="1495" priority="1406">
      <x:formula>AND(AND($B39&lt;&gt;"",Projects!$M39&lt;&gt;"Check inputs",$F39&lt;&gt;"Cancelled",$G39&lt;DATE(YEAR(L$9),MONTH(L$9)+1,1),$H39&gt;=L$9),AND($F39&lt;&gt;"Complete",$E39="On track"))</x:formula>
    </x:cfRule>
    <x:cfRule type="expression" dxfId="1496" priority="1407">
      <x:formula>AND(AND($B39&lt;&gt;"",Projects!$M39&lt;&gt;"Check inputs",$F39&lt;&gt;"Cancelled",$G39&lt;DATE(YEAR(L$9),MONTH(L$9)+1,1),$H39&gt;=L$9),AND($F39&lt;&gt;"Complete",$E39="At risk"))</x:formula>
    </x:cfRule>
    <x:cfRule type="expression" dxfId="1497" priority="1408">
      <x:formula>AND(AND($B39&lt;&gt;"",Projects!$M39&lt;&gt;"Check inputs",$F39&lt;&gt;"Cancelled",$G39&lt;DATE(YEAR(L$9),MONTH(L$9)+1,1),$H39&gt;=L$9),AND($F39&lt;&gt;"Complete",$E39="Off track"))</x:formula>
    </x:cfRule>
  </x:conditionalFormatting>
  <x:conditionalFormatting sqref="M39:M39">
    <x:cfRule type="expression" dxfId="1498" priority="1409">
      <x:formula>AND(AND($B39&lt;&gt;"",Projects!$M39&lt;&gt;"Check inputs",$F39&lt;&gt;"Cancelled",$G39&lt;DATE(YEAR(M$9),MONTH(M$9)+1,1),$H39&gt;=M$9),$F39="Complete")</x:formula>
    </x:cfRule>
    <x:cfRule type="expression" dxfId="1499" priority="1410">
      <x:formula>AND(AND($B39&lt;&gt;"",Projects!$M39&lt;&gt;"Check inputs",$F39&lt;&gt;"Cancelled",$G39&lt;DATE(YEAR(M$9),MONTH(M$9)+1,1),$H39&gt;=M$9),AND($F39&lt;&gt;"Complete",$E39="On track"))</x:formula>
    </x:cfRule>
    <x:cfRule type="expression" dxfId="1500" priority="1411">
      <x:formula>AND(AND($B39&lt;&gt;"",Projects!$M39&lt;&gt;"Check inputs",$F39&lt;&gt;"Cancelled",$G39&lt;DATE(YEAR(M$9),MONTH(M$9)+1,1),$H39&gt;=M$9),AND($F39&lt;&gt;"Complete",$E39="At risk"))</x:formula>
    </x:cfRule>
    <x:cfRule type="expression" dxfId="1501" priority="1412">
      <x:formula>AND(AND($B39&lt;&gt;"",Projects!$M39&lt;&gt;"Check inputs",$F39&lt;&gt;"Cancelled",$G39&lt;DATE(YEAR(M$9),MONTH(M$9)+1,1),$H39&gt;=M$9),AND($F39&lt;&gt;"Complete",$E39="Off track"))</x:formula>
    </x:cfRule>
  </x:conditionalFormatting>
  <x:conditionalFormatting sqref="N39:N39">
    <x:cfRule type="expression" dxfId="1502" priority="1413">
      <x:formula>AND(AND($B39&lt;&gt;"",Projects!$M39&lt;&gt;"Check inputs",$F39&lt;&gt;"Cancelled",$G39&lt;DATE(YEAR(N$9),MONTH(N$9)+1,1),$H39&gt;=N$9),$F39="Complete")</x:formula>
    </x:cfRule>
    <x:cfRule type="expression" dxfId="1503" priority="1414">
      <x:formula>AND(AND($B39&lt;&gt;"",Projects!$M39&lt;&gt;"Check inputs",$F39&lt;&gt;"Cancelled",$G39&lt;DATE(YEAR(N$9),MONTH(N$9)+1,1),$H39&gt;=N$9),AND($F39&lt;&gt;"Complete",$E39="On track"))</x:formula>
    </x:cfRule>
    <x:cfRule type="expression" dxfId="1504" priority="1415">
      <x:formula>AND(AND($B39&lt;&gt;"",Projects!$M39&lt;&gt;"Check inputs",$F39&lt;&gt;"Cancelled",$G39&lt;DATE(YEAR(N$9),MONTH(N$9)+1,1),$H39&gt;=N$9),AND($F39&lt;&gt;"Complete",$E39="At risk"))</x:formula>
    </x:cfRule>
    <x:cfRule type="expression" dxfId="1505" priority="1416">
      <x:formula>AND(AND($B39&lt;&gt;"",Projects!$M39&lt;&gt;"Check inputs",$F39&lt;&gt;"Cancelled",$G39&lt;DATE(YEAR(N$9),MONTH(N$9)+1,1),$H39&gt;=N$9),AND($F39&lt;&gt;"Complete",$E39="Off track"))</x:formula>
    </x:cfRule>
  </x:conditionalFormatting>
  <x:conditionalFormatting sqref="O39:O39">
    <x:cfRule type="expression" dxfId="1506" priority="1417">
      <x:formula>AND(AND($B39&lt;&gt;"",Projects!$M39&lt;&gt;"Check inputs",$F39&lt;&gt;"Cancelled",$G39&lt;DATE(YEAR(O$9),MONTH(O$9)+1,1),$H39&gt;=O$9),$F39="Complete")</x:formula>
    </x:cfRule>
    <x:cfRule type="expression" dxfId="1507" priority="1418">
      <x:formula>AND(AND($B39&lt;&gt;"",Projects!$M39&lt;&gt;"Check inputs",$F39&lt;&gt;"Cancelled",$G39&lt;DATE(YEAR(O$9),MONTH(O$9)+1,1),$H39&gt;=O$9),AND($F39&lt;&gt;"Complete",$E39="On track"))</x:formula>
    </x:cfRule>
    <x:cfRule type="expression" dxfId="1508" priority="1419">
      <x:formula>AND(AND($B39&lt;&gt;"",Projects!$M39&lt;&gt;"Check inputs",$F39&lt;&gt;"Cancelled",$G39&lt;DATE(YEAR(O$9),MONTH(O$9)+1,1),$H39&gt;=O$9),AND($F39&lt;&gt;"Complete",$E39="At risk"))</x:formula>
    </x:cfRule>
    <x:cfRule type="expression" dxfId="1509" priority="1420">
      <x:formula>AND(AND($B39&lt;&gt;"",Projects!$M39&lt;&gt;"Check inputs",$F39&lt;&gt;"Cancelled",$G39&lt;DATE(YEAR(O$9),MONTH(O$9)+1,1),$H39&gt;=O$9),AND($F39&lt;&gt;"Complete",$E39="Off track"))</x:formula>
    </x:cfRule>
  </x:conditionalFormatting>
  <x:conditionalFormatting sqref="P39:P39">
    <x:cfRule type="expression" dxfId="1510" priority="1421">
      <x:formula>AND(AND($B39&lt;&gt;"",Projects!$M39&lt;&gt;"Check inputs",$F39&lt;&gt;"Cancelled",$G39&lt;DATE(YEAR(P$9),MONTH(P$9)+1,1),$H39&gt;=P$9),$F39="Complete")</x:formula>
    </x:cfRule>
    <x:cfRule type="expression" dxfId="1511" priority="1422">
      <x:formula>AND(AND($B39&lt;&gt;"",Projects!$M39&lt;&gt;"Check inputs",$F39&lt;&gt;"Cancelled",$G39&lt;DATE(YEAR(P$9),MONTH(P$9)+1,1),$H39&gt;=P$9),AND($F39&lt;&gt;"Complete",$E39="On track"))</x:formula>
    </x:cfRule>
    <x:cfRule type="expression" dxfId="1512" priority="1423">
      <x:formula>AND(AND($B39&lt;&gt;"",Projects!$M39&lt;&gt;"Check inputs",$F39&lt;&gt;"Cancelled",$G39&lt;DATE(YEAR(P$9),MONTH(P$9)+1,1),$H39&gt;=P$9),AND($F39&lt;&gt;"Complete",$E39="At risk"))</x:formula>
    </x:cfRule>
    <x:cfRule type="expression" dxfId="1513" priority="1424">
      <x:formula>AND(AND($B39&lt;&gt;"",Projects!$M39&lt;&gt;"Check inputs",$F39&lt;&gt;"Cancelled",$G39&lt;DATE(YEAR(P$9),MONTH(P$9)+1,1),$H39&gt;=P$9),AND($F39&lt;&gt;"Complete",$E39="Off track"))</x:formula>
    </x:cfRule>
  </x:conditionalFormatting>
  <x:conditionalFormatting sqref="Q39:Q39">
    <x:cfRule type="expression" dxfId="1514" priority="1425">
      <x:formula>AND(AND($B39&lt;&gt;"",Projects!$M39&lt;&gt;"Check inputs",$F39&lt;&gt;"Cancelled",$G39&lt;DATE(YEAR(Q$9),MONTH(Q$9)+1,1),$H39&gt;=Q$9),$F39="Complete")</x:formula>
    </x:cfRule>
    <x:cfRule type="expression" dxfId="1515" priority="1426">
      <x:formula>AND(AND($B39&lt;&gt;"",Projects!$M39&lt;&gt;"Check inputs",$F39&lt;&gt;"Cancelled",$G39&lt;DATE(YEAR(Q$9),MONTH(Q$9)+1,1),$H39&gt;=Q$9),AND($F39&lt;&gt;"Complete",$E39="On track"))</x:formula>
    </x:cfRule>
    <x:cfRule type="expression" dxfId="1516" priority="1427">
      <x:formula>AND(AND($B39&lt;&gt;"",Projects!$M39&lt;&gt;"Check inputs",$F39&lt;&gt;"Cancelled",$G39&lt;DATE(YEAR(Q$9),MONTH(Q$9)+1,1),$H39&gt;=Q$9),AND($F39&lt;&gt;"Complete",$E39="At risk"))</x:formula>
    </x:cfRule>
    <x:cfRule type="expression" dxfId="1517" priority="1428">
      <x:formula>AND(AND($B39&lt;&gt;"",Projects!$M39&lt;&gt;"Check inputs",$F39&lt;&gt;"Cancelled",$G39&lt;DATE(YEAR(Q$9),MONTH(Q$9)+1,1),$H39&gt;=Q$9),AND($F39&lt;&gt;"Complete",$E39="Off track"))</x:formula>
    </x:cfRule>
  </x:conditionalFormatting>
  <x:conditionalFormatting sqref="R39:R39">
    <x:cfRule type="expression" dxfId="1518" priority="1429">
      <x:formula>AND(AND($B39&lt;&gt;"",Projects!$M39&lt;&gt;"Check inputs",$F39&lt;&gt;"Cancelled",$G39&lt;DATE(YEAR(R$9),MONTH(R$9)+1,1),$H39&gt;=R$9),$F39="Complete")</x:formula>
    </x:cfRule>
    <x:cfRule type="expression" dxfId="1519" priority="1430">
      <x:formula>AND(AND($B39&lt;&gt;"",Projects!$M39&lt;&gt;"Check inputs",$F39&lt;&gt;"Cancelled",$G39&lt;DATE(YEAR(R$9),MONTH(R$9)+1,1),$H39&gt;=R$9),AND($F39&lt;&gt;"Complete",$E39="On track"))</x:formula>
    </x:cfRule>
    <x:cfRule type="expression" dxfId="1520" priority="1431">
      <x:formula>AND(AND($B39&lt;&gt;"",Projects!$M39&lt;&gt;"Check inputs",$F39&lt;&gt;"Cancelled",$G39&lt;DATE(YEAR(R$9),MONTH(R$9)+1,1),$H39&gt;=R$9),AND($F39&lt;&gt;"Complete",$E39="At risk"))</x:formula>
    </x:cfRule>
    <x:cfRule type="expression" dxfId="1521" priority="1432">
      <x:formula>AND(AND($B39&lt;&gt;"",Projects!$M39&lt;&gt;"Check inputs",$F39&lt;&gt;"Cancelled",$G39&lt;DATE(YEAR(R$9),MONTH(R$9)+1,1),$H39&gt;=R$9),AND($F39&lt;&gt;"Complete",$E39="Off track"))</x:formula>
    </x:cfRule>
  </x:conditionalFormatting>
  <x:conditionalFormatting sqref="S39:S39">
    <x:cfRule type="expression" dxfId="1522" priority="1433">
      <x:formula>AND(AND($B39&lt;&gt;"",Projects!$M39&lt;&gt;"Check inputs",$F39&lt;&gt;"Cancelled",$G39&lt;DATE(YEAR(S$9),MONTH(S$9)+1,1),$H39&gt;=S$9),$F39="Complete")</x:formula>
    </x:cfRule>
    <x:cfRule type="expression" dxfId="1523" priority="1434">
      <x:formula>AND(AND($B39&lt;&gt;"",Projects!$M39&lt;&gt;"Check inputs",$F39&lt;&gt;"Cancelled",$G39&lt;DATE(YEAR(S$9),MONTH(S$9)+1,1),$H39&gt;=S$9),AND($F39&lt;&gt;"Complete",$E39="On track"))</x:formula>
    </x:cfRule>
    <x:cfRule type="expression" dxfId="1524" priority="1435">
      <x:formula>AND(AND($B39&lt;&gt;"",Projects!$M39&lt;&gt;"Check inputs",$F39&lt;&gt;"Cancelled",$G39&lt;DATE(YEAR(S$9),MONTH(S$9)+1,1),$H39&gt;=S$9),AND($F39&lt;&gt;"Complete",$E39="At risk"))</x:formula>
    </x:cfRule>
    <x:cfRule type="expression" dxfId="1525" priority="1436">
      <x:formula>AND(AND($B39&lt;&gt;"",Projects!$M39&lt;&gt;"Check inputs",$F39&lt;&gt;"Cancelled",$G39&lt;DATE(YEAR(S$9),MONTH(S$9)+1,1),$H39&gt;=S$9),AND($F39&lt;&gt;"Complete",$E39="Off track"))</x:formula>
    </x:cfRule>
  </x:conditionalFormatting>
  <x:conditionalFormatting sqref="T39:T39">
    <x:cfRule type="expression" dxfId="1526" priority="1437">
      <x:formula>AND(AND($B39&lt;&gt;"",Projects!$M39&lt;&gt;"Check inputs",$F39&lt;&gt;"Cancelled",$G39&lt;DATE(YEAR(T$9),MONTH(T$9)+1,1),$H39&gt;=T$9),$F39="Complete")</x:formula>
    </x:cfRule>
    <x:cfRule type="expression" dxfId="1527" priority="1438">
      <x:formula>AND(AND($B39&lt;&gt;"",Projects!$M39&lt;&gt;"Check inputs",$F39&lt;&gt;"Cancelled",$G39&lt;DATE(YEAR(T$9),MONTH(T$9)+1,1),$H39&gt;=T$9),AND($F39&lt;&gt;"Complete",$E39="On track"))</x:formula>
    </x:cfRule>
    <x:cfRule type="expression" dxfId="1528" priority="1439">
      <x:formula>AND(AND($B39&lt;&gt;"",Projects!$M39&lt;&gt;"Check inputs",$F39&lt;&gt;"Cancelled",$G39&lt;DATE(YEAR(T$9),MONTH(T$9)+1,1),$H39&gt;=T$9),AND($F39&lt;&gt;"Complete",$E39="At risk"))</x:formula>
    </x:cfRule>
    <x:cfRule type="expression" dxfId="1529" priority="1440">
      <x:formula>AND(AND($B39&lt;&gt;"",Projects!$M39&lt;&gt;"Check inputs",$F39&lt;&gt;"Cancelled",$G39&lt;DATE(YEAR(T$9),MONTH(T$9)+1,1),$H39&gt;=T$9),AND($F39&lt;&gt;"Complete",$E39="Off track"))</x:formula>
    </x:cfRule>
  </x:conditionalFormatting>
  <x:conditionalFormatting sqref="I40:I40">
    <x:cfRule type="expression" dxfId="1530" priority="1441">
      <x:formula>AND(AND($B40&lt;&gt;"",Projects!$M40&lt;&gt;"Check inputs",$F40&lt;&gt;"Cancelled",$G40&lt;DATE(YEAR(I$9),MONTH(I$9)+1,1),$H40&gt;=I$9),$F40="Complete")</x:formula>
    </x:cfRule>
    <x:cfRule type="expression" dxfId="1531" priority="1442">
      <x:formula>AND(AND($B40&lt;&gt;"",Projects!$M40&lt;&gt;"Check inputs",$F40&lt;&gt;"Cancelled",$G40&lt;DATE(YEAR(I$9),MONTH(I$9)+1,1),$H40&gt;=I$9),AND($F40&lt;&gt;"Complete",$E40="On track"))</x:formula>
    </x:cfRule>
    <x:cfRule type="expression" dxfId="1532" priority="1443">
      <x:formula>AND(AND($B40&lt;&gt;"",Projects!$M40&lt;&gt;"Check inputs",$F40&lt;&gt;"Cancelled",$G40&lt;DATE(YEAR(I$9),MONTH(I$9)+1,1),$H40&gt;=I$9),AND($F40&lt;&gt;"Complete",$E40="At risk"))</x:formula>
    </x:cfRule>
    <x:cfRule type="expression" dxfId="1533" priority="1444">
      <x:formula>AND(AND($B40&lt;&gt;"",Projects!$M40&lt;&gt;"Check inputs",$F40&lt;&gt;"Cancelled",$G40&lt;DATE(YEAR(I$9),MONTH(I$9)+1,1),$H40&gt;=I$9),AND($F40&lt;&gt;"Complete",$E40="Off track"))</x:formula>
    </x:cfRule>
  </x:conditionalFormatting>
  <x:conditionalFormatting sqref="J40:J40">
    <x:cfRule type="expression" dxfId="1534" priority="1445">
      <x:formula>AND(AND($B40&lt;&gt;"",Projects!$M40&lt;&gt;"Check inputs",$F40&lt;&gt;"Cancelled",$G40&lt;DATE(YEAR(J$9),MONTH(J$9)+1,1),$H40&gt;=J$9),$F40="Complete")</x:formula>
    </x:cfRule>
    <x:cfRule type="expression" dxfId="1535" priority="1446">
      <x:formula>AND(AND($B40&lt;&gt;"",Projects!$M40&lt;&gt;"Check inputs",$F40&lt;&gt;"Cancelled",$G40&lt;DATE(YEAR(J$9),MONTH(J$9)+1,1),$H40&gt;=J$9),AND($F40&lt;&gt;"Complete",$E40="On track"))</x:formula>
    </x:cfRule>
    <x:cfRule type="expression" dxfId="1536" priority="1447">
      <x:formula>AND(AND($B40&lt;&gt;"",Projects!$M40&lt;&gt;"Check inputs",$F40&lt;&gt;"Cancelled",$G40&lt;DATE(YEAR(J$9),MONTH(J$9)+1,1),$H40&gt;=J$9),AND($F40&lt;&gt;"Complete",$E40="At risk"))</x:formula>
    </x:cfRule>
    <x:cfRule type="expression" dxfId="1537" priority="1448">
      <x:formula>AND(AND($B40&lt;&gt;"",Projects!$M40&lt;&gt;"Check inputs",$F40&lt;&gt;"Cancelled",$G40&lt;DATE(YEAR(J$9),MONTH(J$9)+1,1),$H40&gt;=J$9),AND($F40&lt;&gt;"Complete",$E40="Off track"))</x:formula>
    </x:cfRule>
  </x:conditionalFormatting>
  <x:conditionalFormatting sqref="K40:K40">
    <x:cfRule type="expression" dxfId="1538" priority="1449">
      <x:formula>AND(AND($B40&lt;&gt;"",Projects!$M40&lt;&gt;"Check inputs",$F40&lt;&gt;"Cancelled",$G40&lt;DATE(YEAR(K$9),MONTH(K$9)+1,1),$H40&gt;=K$9),$F40="Complete")</x:formula>
    </x:cfRule>
    <x:cfRule type="expression" dxfId="1539" priority="1450">
      <x:formula>AND(AND($B40&lt;&gt;"",Projects!$M40&lt;&gt;"Check inputs",$F40&lt;&gt;"Cancelled",$G40&lt;DATE(YEAR(K$9),MONTH(K$9)+1,1),$H40&gt;=K$9),AND($F40&lt;&gt;"Complete",$E40="On track"))</x:formula>
    </x:cfRule>
    <x:cfRule type="expression" dxfId="1540" priority="1451">
      <x:formula>AND(AND($B40&lt;&gt;"",Projects!$M40&lt;&gt;"Check inputs",$F40&lt;&gt;"Cancelled",$G40&lt;DATE(YEAR(K$9),MONTH(K$9)+1,1),$H40&gt;=K$9),AND($F40&lt;&gt;"Complete",$E40="At risk"))</x:formula>
    </x:cfRule>
    <x:cfRule type="expression" dxfId="1541" priority="1452">
      <x:formula>AND(AND($B40&lt;&gt;"",Projects!$M40&lt;&gt;"Check inputs",$F40&lt;&gt;"Cancelled",$G40&lt;DATE(YEAR(K$9),MONTH(K$9)+1,1),$H40&gt;=K$9),AND($F40&lt;&gt;"Complete",$E40="Off track"))</x:formula>
    </x:cfRule>
  </x:conditionalFormatting>
  <x:conditionalFormatting sqref="L40:L40">
    <x:cfRule type="expression" dxfId="1542" priority="1453">
      <x:formula>AND(AND($B40&lt;&gt;"",Projects!$M40&lt;&gt;"Check inputs",$F40&lt;&gt;"Cancelled",$G40&lt;DATE(YEAR(L$9),MONTH(L$9)+1,1),$H40&gt;=L$9),$F40="Complete")</x:formula>
    </x:cfRule>
    <x:cfRule type="expression" dxfId="1543" priority="1454">
      <x:formula>AND(AND($B40&lt;&gt;"",Projects!$M40&lt;&gt;"Check inputs",$F40&lt;&gt;"Cancelled",$G40&lt;DATE(YEAR(L$9),MONTH(L$9)+1,1),$H40&gt;=L$9),AND($F40&lt;&gt;"Complete",$E40="On track"))</x:formula>
    </x:cfRule>
    <x:cfRule type="expression" dxfId="1544" priority="1455">
      <x:formula>AND(AND($B40&lt;&gt;"",Projects!$M40&lt;&gt;"Check inputs",$F40&lt;&gt;"Cancelled",$G40&lt;DATE(YEAR(L$9),MONTH(L$9)+1,1),$H40&gt;=L$9),AND($F40&lt;&gt;"Complete",$E40="At risk"))</x:formula>
    </x:cfRule>
    <x:cfRule type="expression" dxfId="1545" priority="1456">
      <x:formula>AND(AND($B40&lt;&gt;"",Projects!$M40&lt;&gt;"Check inputs",$F40&lt;&gt;"Cancelled",$G40&lt;DATE(YEAR(L$9),MONTH(L$9)+1,1),$H40&gt;=L$9),AND($F40&lt;&gt;"Complete",$E40="Off track"))</x:formula>
    </x:cfRule>
  </x:conditionalFormatting>
  <x:conditionalFormatting sqref="M40:M40">
    <x:cfRule type="expression" dxfId="1546" priority="1457">
      <x:formula>AND(AND($B40&lt;&gt;"",Projects!$M40&lt;&gt;"Check inputs",$F40&lt;&gt;"Cancelled",$G40&lt;DATE(YEAR(M$9),MONTH(M$9)+1,1),$H40&gt;=M$9),$F40="Complete")</x:formula>
    </x:cfRule>
    <x:cfRule type="expression" dxfId="1547" priority="1458">
      <x:formula>AND(AND($B40&lt;&gt;"",Projects!$M40&lt;&gt;"Check inputs",$F40&lt;&gt;"Cancelled",$G40&lt;DATE(YEAR(M$9),MONTH(M$9)+1,1),$H40&gt;=M$9),AND($F40&lt;&gt;"Complete",$E40="On track"))</x:formula>
    </x:cfRule>
    <x:cfRule type="expression" dxfId="1548" priority="1459">
      <x:formula>AND(AND($B40&lt;&gt;"",Projects!$M40&lt;&gt;"Check inputs",$F40&lt;&gt;"Cancelled",$G40&lt;DATE(YEAR(M$9),MONTH(M$9)+1,1),$H40&gt;=M$9),AND($F40&lt;&gt;"Complete",$E40="At risk"))</x:formula>
    </x:cfRule>
    <x:cfRule type="expression" dxfId="1549" priority="1460">
      <x:formula>AND(AND($B40&lt;&gt;"",Projects!$M40&lt;&gt;"Check inputs",$F40&lt;&gt;"Cancelled",$G40&lt;DATE(YEAR(M$9),MONTH(M$9)+1,1),$H40&gt;=M$9),AND($F40&lt;&gt;"Complete",$E40="Off track"))</x:formula>
    </x:cfRule>
  </x:conditionalFormatting>
  <x:conditionalFormatting sqref="N40:N40">
    <x:cfRule type="expression" dxfId="1550" priority="1461">
      <x:formula>AND(AND($B40&lt;&gt;"",Projects!$M40&lt;&gt;"Check inputs",$F40&lt;&gt;"Cancelled",$G40&lt;DATE(YEAR(N$9),MONTH(N$9)+1,1),$H40&gt;=N$9),$F40="Complete")</x:formula>
    </x:cfRule>
    <x:cfRule type="expression" dxfId="1551" priority="1462">
      <x:formula>AND(AND($B40&lt;&gt;"",Projects!$M40&lt;&gt;"Check inputs",$F40&lt;&gt;"Cancelled",$G40&lt;DATE(YEAR(N$9),MONTH(N$9)+1,1),$H40&gt;=N$9),AND($F40&lt;&gt;"Complete",$E40="On track"))</x:formula>
    </x:cfRule>
    <x:cfRule type="expression" dxfId="1552" priority="1463">
      <x:formula>AND(AND($B40&lt;&gt;"",Projects!$M40&lt;&gt;"Check inputs",$F40&lt;&gt;"Cancelled",$G40&lt;DATE(YEAR(N$9),MONTH(N$9)+1,1),$H40&gt;=N$9),AND($F40&lt;&gt;"Complete",$E40="At risk"))</x:formula>
    </x:cfRule>
    <x:cfRule type="expression" dxfId="1553" priority="1464">
      <x:formula>AND(AND($B40&lt;&gt;"",Projects!$M40&lt;&gt;"Check inputs",$F40&lt;&gt;"Cancelled",$G40&lt;DATE(YEAR(N$9),MONTH(N$9)+1,1),$H40&gt;=N$9),AND($F40&lt;&gt;"Complete",$E40="Off track"))</x:formula>
    </x:cfRule>
  </x:conditionalFormatting>
  <x:conditionalFormatting sqref="O40:O40">
    <x:cfRule type="expression" dxfId="1554" priority="1465">
      <x:formula>AND(AND($B40&lt;&gt;"",Projects!$M40&lt;&gt;"Check inputs",$F40&lt;&gt;"Cancelled",$G40&lt;DATE(YEAR(O$9),MONTH(O$9)+1,1),$H40&gt;=O$9),$F40="Complete")</x:formula>
    </x:cfRule>
    <x:cfRule type="expression" dxfId="1555" priority="1466">
      <x:formula>AND(AND($B40&lt;&gt;"",Projects!$M40&lt;&gt;"Check inputs",$F40&lt;&gt;"Cancelled",$G40&lt;DATE(YEAR(O$9),MONTH(O$9)+1,1),$H40&gt;=O$9),AND($F40&lt;&gt;"Complete",$E40="On track"))</x:formula>
    </x:cfRule>
    <x:cfRule type="expression" dxfId="1556" priority="1467">
      <x:formula>AND(AND($B40&lt;&gt;"",Projects!$M40&lt;&gt;"Check inputs",$F40&lt;&gt;"Cancelled",$G40&lt;DATE(YEAR(O$9),MONTH(O$9)+1,1),$H40&gt;=O$9),AND($F40&lt;&gt;"Complete",$E40="At risk"))</x:formula>
    </x:cfRule>
    <x:cfRule type="expression" dxfId="1557" priority="1468">
      <x:formula>AND(AND($B40&lt;&gt;"",Projects!$M40&lt;&gt;"Check inputs",$F40&lt;&gt;"Cancelled",$G40&lt;DATE(YEAR(O$9),MONTH(O$9)+1,1),$H40&gt;=O$9),AND($F40&lt;&gt;"Complete",$E40="Off track"))</x:formula>
    </x:cfRule>
  </x:conditionalFormatting>
  <x:conditionalFormatting sqref="P40:P40">
    <x:cfRule type="expression" dxfId="1558" priority="1469">
      <x:formula>AND(AND($B40&lt;&gt;"",Projects!$M40&lt;&gt;"Check inputs",$F40&lt;&gt;"Cancelled",$G40&lt;DATE(YEAR(P$9),MONTH(P$9)+1,1),$H40&gt;=P$9),$F40="Complete")</x:formula>
    </x:cfRule>
    <x:cfRule type="expression" dxfId="1559" priority="1470">
      <x:formula>AND(AND($B40&lt;&gt;"",Projects!$M40&lt;&gt;"Check inputs",$F40&lt;&gt;"Cancelled",$G40&lt;DATE(YEAR(P$9),MONTH(P$9)+1,1),$H40&gt;=P$9),AND($F40&lt;&gt;"Complete",$E40="On track"))</x:formula>
    </x:cfRule>
    <x:cfRule type="expression" dxfId="1560" priority="1471">
      <x:formula>AND(AND($B40&lt;&gt;"",Projects!$M40&lt;&gt;"Check inputs",$F40&lt;&gt;"Cancelled",$G40&lt;DATE(YEAR(P$9),MONTH(P$9)+1,1),$H40&gt;=P$9),AND($F40&lt;&gt;"Complete",$E40="At risk"))</x:formula>
    </x:cfRule>
    <x:cfRule type="expression" dxfId="1561" priority="1472">
      <x:formula>AND(AND($B40&lt;&gt;"",Projects!$M40&lt;&gt;"Check inputs",$F40&lt;&gt;"Cancelled",$G40&lt;DATE(YEAR(P$9),MONTH(P$9)+1,1),$H40&gt;=P$9),AND($F40&lt;&gt;"Complete",$E40="Off track"))</x:formula>
    </x:cfRule>
  </x:conditionalFormatting>
  <x:conditionalFormatting sqref="Q40:Q40">
    <x:cfRule type="expression" dxfId="1562" priority="1473">
      <x:formula>AND(AND($B40&lt;&gt;"",Projects!$M40&lt;&gt;"Check inputs",$F40&lt;&gt;"Cancelled",$G40&lt;DATE(YEAR(Q$9),MONTH(Q$9)+1,1),$H40&gt;=Q$9),$F40="Complete")</x:formula>
    </x:cfRule>
    <x:cfRule type="expression" dxfId="1563" priority="1474">
      <x:formula>AND(AND($B40&lt;&gt;"",Projects!$M40&lt;&gt;"Check inputs",$F40&lt;&gt;"Cancelled",$G40&lt;DATE(YEAR(Q$9),MONTH(Q$9)+1,1),$H40&gt;=Q$9),AND($F40&lt;&gt;"Complete",$E40="On track"))</x:formula>
    </x:cfRule>
    <x:cfRule type="expression" dxfId="1564" priority="1475">
      <x:formula>AND(AND($B40&lt;&gt;"",Projects!$M40&lt;&gt;"Check inputs",$F40&lt;&gt;"Cancelled",$G40&lt;DATE(YEAR(Q$9),MONTH(Q$9)+1,1),$H40&gt;=Q$9),AND($F40&lt;&gt;"Complete",$E40="At risk"))</x:formula>
    </x:cfRule>
    <x:cfRule type="expression" dxfId="1565" priority="1476">
      <x:formula>AND(AND($B40&lt;&gt;"",Projects!$M40&lt;&gt;"Check inputs",$F40&lt;&gt;"Cancelled",$G40&lt;DATE(YEAR(Q$9),MONTH(Q$9)+1,1),$H40&gt;=Q$9),AND($F40&lt;&gt;"Complete",$E40="Off track"))</x:formula>
    </x:cfRule>
  </x:conditionalFormatting>
  <x:conditionalFormatting sqref="R40:R40">
    <x:cfRule type="expression" dxfId="1566" priority="1477">
      <x:formula>AND(AND($B40&lt;&gt;"",Projects!$M40&lt;&gt;"Check inputs",$F40&lt;&gt;"Cancelled",$G40&lt;DATE(YEAR(R$9),MONTH(R$9)+1,1),$H40&gt;=R$9),$F40="Complete")</x:formula>
    </x:cfRule>
    <x:cfRule type="expression" dxfId="1567" priority="1478">
      <x:formula>AND(AND($B40&lt;&gt;"",Projects!$M40&lt;&gt;"Check inputs",$F40&lt;&gt;"Cancelled",$G40&lt;DATE(YEAR(R$9),MONTH(R$9)+1,1),$H40&gt;=R$9),AND($F40&lt;&gt;"Complete",$E40="On track"))</x:formula>
    </x:cfRule>
    <x:cfRule type="expression" dxfId="1568" priority="1479">
      <x:formula>AND(AND($B40&lt;&gt;"",Projects!$M40&lt;&gt;"Check inputs",$F40&lt;&gt;"Cancelled",$G40&lt;DATE(YEAR(R$9),MONTH(R$9)+1,1),$H40&gt;=R$9),AND($F40&lt;&gt;"Complete",$E40="At risk"))</x:formula>
    </x:cfRule>
    <x:cfRule type="expression" dxfId="1569" priority="1480">
      <x:formula>AND(AND($B40&lt;&gt;"",Projects!$M40&lt;&gt;"Check inputs",$F40&lt;&gt;"Cancelled",$G40&lt;DATE(YEAR(R$9),MONTH(R$9)+1,1),$H40&gt;=R$9),AND($F40&lt;&gt;"Complete",$E40="Off track"))</x:formula>
    </x:cfRule>
  </x:conditionalFormatting>
  <x:conditionalFormatting sqref="S40:S40">
    <x:cfRule type="expression" dxfId="1570" priority="1481">
      <x:formula>AND(AND($B40&lt;&gt;"",Projects!$M40&lt;&gt;"Check inputs",$F40&lt;&gt;"Cancelled",$G40&lt;DATE(YEAR(S$9),MONTH(S$9)+1,1),$H40&gt;=S$9),$F40="Complete")</x:formula>
    </x:cfRule>
    <x:cfRule type="expression" dxfId="1571" priority="1482">
      <x:formula>AND(AND($B40&lt;&gt;"",Projects!$M40&lt;&gt;"Check inputs",$F40&lt;&gt;"Cancelled",$G40&lt;DATE(YEAR(S$9),MONTH(S$9)+1,1),$H40&gt;=S$9),AND($F40&lt;&gt;"Complete",$E40="On track"))</x:formula>
    </x:cfRule>
    <x:cfRule type="expression" dxfId="1572" priority="1483">
      <x:formula>AND(AND($B40&lt;&gt;"",Projects!$M40&lt;&gt;"Check inputs",$F40&lt;&gt;"Cancelled",$G40&lt;DATE(YEAR(S$9),MONTH(S$9)+1,1),$H40&gt;=S$9),AND($F40&lt;&gt;"Complete",$E40="At risk"))</x:formula>
    </x:cfRule>
    <x:cfRule type="expression" dxfId="1573" priority="1484">
      <x:formula>AND(AND($B40&lt;&gt;"",Projects!$M40&lt;&gt;"Check inputs",$F40&lt;&gt;"Cancelled",$G40&lt;DATE(YEAR(S$9),MONTH(S$9)+1,1),$H40&gt;=S$9),AND($F40&lt;&gt;"Complete",$E40="Off track"))</x:formula>
    </x:cfRule>
  </x:conditionalFormatting>
  <x:conditionalFormatting sqref="T40:T40">
    <x:cfRule type="expression" dxfId="1574" priority="1485">
      <x:formula>AND(AND($B40&lt;&gt;"",Projects!$M40&lt;&gt;"Check inputs",$F40&lt;&gt;"Cancelled",$G40&lt;DATE(YEAR(T$9),MONTH(T$9)+1,1),$H40&gt;=T$9),$F40="Complete")</x:formula>
    </x:cfRule>
    <x:cfRule type="expression" dxfId="1575" priority="1486">
      <x:formula>AND(AND($B40&lt;&gt;"",Projects!$M40&lt;&gt;"Check inputs",$F40&lt;&gt;"Cancelled",$G40&lt;DATE(YEAR(T$9),MONTH(T$9)+1,1),$H40&gt;=T$9),AND($F40&lt;&gt;"Complete",$E40="On track"))</x:formula>
    </x:cfRule>
    <x:cfRule type="expression" dxfId="1576" priority="1487">
      <x:formula>AND(AND($B40&lt;&gt;"",Projects!$M40&lt;&gt;"Check inputs",$F40&lt;&gt;"Cancelled",$G40&lt;DATE(YEAR(T$9),MONTH(T$9)+1,1),$H40&gt;=T$9),AND($F40&lt;&gt;"Complete",$E40="At risk"))</x:formula>
    </x:cfRule>
    <x:cfRule type="expression" dxfId="1577" priority="1488">
      <x:formula>AND(AND($B40&lt;&gt;"",Projects!$M40&lt;&gt;"Check inputs",$F40&lt;&gt;"Cancelled",$G40&lt;DATE(YEAR(T$9),MONTH(T$9)+1,1),$H40&gt;=T$9),AND($F40&lt;&gt;"Complete",$E40="Off track"))</x:formula>
    </x:cfRule>
  </x:conditionalFormatting>
  <x:conditionalFormatting sqref="I41:I41">
    <x:cfRule type="expression" dxfId="1578" priority="1489">
      <x:formula>AND(AND($B41&lt;&gt;"",Projects!$M41&lt;&gt;"Check inputs",$F41&lt;&gt;"Cancelled",$G41&lt;DATE(YEAR(I$9),MONTH(I$9)+1,1),$H41&gt;=I$9),$F41="Complete")</x:formula>
    </x:cfRule>
    <x:cfRule type="expression" dxfId="1579" priority="1490">
      <x:formula>AND(AND($B41&lt;&gt;"",Projects!$M41&lt;&gt;"Check inputs",$F41&lt;&gt;"Cancelled",$G41&lt;DATE(YEAR(I$9),MONTH(I$9)+1,1),$H41&gt;=I$9),AND($F41&lt;&gt;"Complete",$E41="On track"))</x:formula>
    </x:cfRule>
    <x:cfRule type="expression" dxfId="1580" priority="1491">
      <x:formula>AND(AND($B41&lt;&gt;"",Projects!$M41&lt;&gt;"Check inputs",$F41&lt;&gt;"Cancelled",$G41&lt;DATE(YEAR(I$9),MONTH(I$9)+1,1),$H41&gt;=I$9),AND($F41&lt;&gt;"Complete",$E41="At risk"))</x:formula>
    </x:cfRule>
    <x:cfRule type="expression" dxfId="1581" priority="1492">
      <x:formula>AND(AND($B41&lt;&gt;"",Projects!$M41&lt;&gt;"Check inputs",$F41&lt;&gt;"Cancelled",$G41&lt;DATE(YEAR(I$9),MONTH(I$9)+1,1),$H41&gt;=I$9),AND($F41&lt;&gt;"Complete",$E41="Off track"))</x:formula>
    </x:cfRule>
  </x:conditionalFormatting>
  <x:conditionalFormatting sqref="J41:J41">
    <x:cfRule type="expression" dxfId="1582" priority="1493">
      <x:formula>AND(AND($B41&lt;&gt;"",Projects!$M41&lt;&gt;"Check inputs",$F41&lt;&gt;"Cancelled",$G41&lt;DATE(YEAR(J$9),MONTH(J$9)+1,1),$H41&gt;=J$9),$F41="Complete")</x:formula>
    </x:cfRule>
    <x:cfRule type="expression" dxfId="1583" priority="1494">
      <x:formula>AND(AND($B41&lt;&gt;"",Projects!$M41&lt;&gt;"Check inputs",$F41&lt;&gt;"Cancelled",$G41&lt;DATE(YEAR(J$9),MONTH(J$9)+1,1),$H41&gt;=J$9),AND($F41&lt;&gt;"Complete",$E41="On track"))</x:formula>
    </x:cfRule>
    <x:cfRule type="expression" dxfId="1584" priority="1495">
      <x:formula>AND(AND($B41&lt;&gt;"",Projects!$M41&lt;&gt;"Check inputs",$F41&lt;&gt;"Cancelled",$G41&lt;DATE(YEAR(J$9),MONTH(J$9)+1,1),$H41&gt;=J$9),AND($F41&lt;&gt;"Complete",$E41="At risk"))</x:formula>
    </x:cfRule>
    <x:cfRule type="expression" dxfId="1585" priority="1496">
      <x:formula>AND(AND($B41&lt;&gt;"",Projects!$M41&lt;&gt;"Check inputs",$F41&lt;&gt;"Cancelled",$G41&lt;DATE(YEAR(J$9),MONTH(J$9)+1,1),$H41&gt;=J$9),AND($F41&lt;&gt;"Complete",$E41="Off track"))</x:formula>
    </x:cfRule>
  </x:conditionalFormatting>
  <x:conditionalFormatting sqref="K41:K41">
    <x:cfRule type="expression" dxfId="1586" priority="1497">
      <x:formula>AND(AND($B41&lt;&gt;"",Projects!$M41&lt;&gt;"Check inputs",$F41&lt;&gt;"Cancelled",$G41&lt;DATE(YEAR(K$9),MONTH(K$9)+1,1),$H41&gt;=K$9),$F41="Complete")</x:formula>
    </x:cfRule>
    <x:cfRule type="expression" dxfId="1587" priority="1498">
      <x:formula>AND(AND($B41&lt;&gt;"",Projects!$M41&lt;&gt;"Check inputs",$F41&lt;&gt;"Cancelled",$G41&lt;DATE(YEAR(K$9),MONTH(K$9)+1,1),$H41&gt;=K$9),AND($F41&lt;&gt;"Complete",$E41="On track"))</x:formula>
    </x:cfRule>
    <x:cfRule type="expression" dxfId="1588" priority="1499">
      <x:formula>AND(AND($B41&lt;&gt;"",Projects!$M41&lt;&gt;"Check inputs",$F41&lt;&gt;"Cancelled",$G41&lt;DATE(YEAR(K$9),MONTH(K$9)+1,1),$H41&gt;=K$9),AND($F41&lt;&gt;"Complete",$E41="At risk"))</x:formula>
    </x:cfRule>
    <x:cfRule type="expression" dxfId="1589" priority="1500">
      <x:formula>AND(AND($B41&lt;&gt;"",Projects!$M41&lt;&gt;"Check inputs",$F41&lt;&gt;"Cancelled",$G41&lt;DATE(YEAR(K$9),MONTH(K$9)+1,1),$H41&gt;=K$9),AND($F41&lt;&gt;"Complete",$E41="Off track"))</x:formula>
    </x:cfRule>
  </x:conditionalFormatting>
  <x:conditionalFormatting sqref="L41:L41">
    <x:cfRule type="expression" dxfId="1590" priority="1501">
      <x:formula>AND(AND($B41&lt;&gt;"",Projects!$M41&lt;&gt;"Check inputs",$F41&lt;&gt;"Cancelled",$G41&lt;DATE(YEAR(L$9),MONTH(L$9)+1,1),$H41&gt;=L$9),$F41="Complete")</x:formula>
    </x:cfRule>
    <x:cfRule type="expression" dxfId="1591" priority="1502">
      <x:formula>AND(AND($B41&lt;&gt;"",Projects!$M41&lt;&gt;"Check inputs",$F41&lt;&gt;"Cancelled",$G41&lt;DATE(YEAR(L$9),MONTH(L$9)+1,1),$H41&gt;=L$9),AND($F41&lt;&gt;"Complete",$E41="On track"))</x:formula>
    </x:cfRule>
    <x:cfRule type="expression" dxfId="1592" priority="1503">
      <x:formula>AND(AND($B41&lt;&gt;"",Projects!$M41&lt;&gt;"Check inputs",$F41&lt;&gt;"Cancelled",$G41&lt;DATE(YEAR(L$9),MONTH(L$9)+1,1),$H41&gt;=L$9),AND($F41&lt;&gt;"Complete",$E41="At risk"))</x:formula>
    </x:cfRule>
    <x:cfRule type="expression" dxfId="1593" priority="1504">
      <x:formula>AND(AND($B41&lt;&gt;"",Projects!$M41&lt;&gt;"Check inputs",$F41&lt;&gt;"Cancelled",$G41&lt;DATE(YEAR(L$9),MONTH(L$9)+1,1),$H41&gt;=L$9),AND($F41&lt;&gt;"Complete",$E41="Off track"))</x:formula>
    </x:cfRule>
  </x:conditionalFormatting>
  <x:conditionalFormatting sqref="M41:M41">
    <x:cfRule type="expression" dxfId="1594" priority="1505">
      <x:formula>AND(AND($B41&lt;&gt;"",Projects!$M41&lt;&gt;"Check inputs",$F41&lt;&gt;"Cancelled",$G41&lt;DATE(YEAR(M$9),MONTH(M$9)+1,1),$H41&gt;=M$9),$F41="Complete")</x:formula>
    </x:cfRule>
    <x:cfRule type="expression" dxfId="1595" priority="1506">
      <x:formula>AND(AND($B41&lt;&gt;"",Projects!$M41&lt;&gt;"Check inputs",$F41&lt;&gt;"Cancelled",$G41&lt;DATE(YEAR(M$9),MONTH(M$9)+1,1),$H41&gt;=M$9),AND($F41&lt;&gt;"Complete",$E41="On track"))</x:formula>
    </x:cfRule>
    <x:cfRule type="expression" dxfId="1596" priority="1507">
      <x:formula>AND(AND($B41&lt;&gt;"",Projects!$M41&lt;&gt;"Check inputs",$F41&lt;&gt;"Cancelled",$G41&lt;DATE(YEAR(M$9),MONTH(M$9)+1,1),$H41&gt;=M$9),AND($F41&lt;&gt;"Complete",$E41="At risk"))</x:formula>
    </x:cfRule>
    <x:cfRule type="expression" dxfId="1597" priority="1508">
      <x:formula>AND(AND($B41&lt;&gt;"",Projects!$M41&lt;&gt;"Check inputs",$F41&lt;&gt;"Cancelled",$G41&lt;DATE(YEAR(M$9),MONTH(M$9)+1,1),$H41&gt;=M$9),AND($F41&lt;&gt;"Complete",$E41="Off track"))</x:formula>
    </x:cfRule>
  </x:conditionalFormatting>
  <x:conditionalFormatting sqref="N41:N41">
    <x:cfRule type="expression" dxfId="1598" priority="1509">
      <x:formula>AND(AND($B41&lt;&gt;"",Projects!$M41&lt;&gt;"Check inputs",$F41&lt;&gt;"Cancelled",$G41&lt;DATE(YEAR(N$9),MONTH(N$9)+1,1),$H41&gt;=N$9),$F41="Complete")</x:formula>
    </x:cfRule>
    <x:cfRule type="expression" dxfId="1599" priority="1510">
      <x:formula>AND(AND($B41&lt;&gt;"",Projects!$M41&lt;&gt;"Check inputs",$F41&lt;&gt;"Cancelled",$G41&lt;DATE(YEAR(N$9),MONTH(N$9)+1,1),$H41&gt;=N$9),AND($F41&lt;&gt;"Complete",$E41="On track"))</x:formula>
    </x:cfRule>
    <x:cfRule type="expression" dxfId="1600" priority="1511">
      <x:formula>AND(AND($B41&lt;&gt;"",Projects!$M41&lt;&gt;"Check inputs",$F41&lt;&gt;"Cancelled",$G41&lt;DATE(YEAR(N$9),MONTH(N$9)+1,1),$H41&gt;=N$9),AND($F41&lt;&gt;"Complete",$E41="At risk"))</x:formula>
    </x:cfRule>
    <x:cfRule type="expression" dxfId="1601" priority="1512">
      <x:formula>AND(AND($B41&lt;&gt;"",Projects!$M41&lt;&gt;"Check inputs",$F41&lt;&gt;"Cancelled",$G41&lt;DATE(YEAR(N$9),MONTH(N$9)+1,1),$H41&gt;=N$9),AND($F41&lt;&gt;"Complete",$E41="Off track"))</x:formula>
    </x:cfRule>
  </x:conditionalFormatting>
  <x:conditionalFormatting sqref="O41:O41">
    <x:cfRule type="expression" dxfId="1602" priority="1513">
      <x:formula>AND(AND($B41&lt;&gt;"",Projects!$M41&lt;&gt;"Check inputs",$F41&lt;&gt;"Cancelled",$G41&lt;DATE(YEAR(O$9),MONTH(O$9)+1,1),$H41&gt;=O$9),$F41="Complete")</x:formula>
    </x:cfRule>
    <x:cfRule type="expression" dxfId="1603" priority="1514">
      <x:formula>AND(AND($B41&lt;&gt;"",Projects!$M41&lt;&gt;"Check inputs",$F41&lt;&gt;"Cancelled",$G41&lt;DATE(YEAR(O$9),MONTH(O$9)+1,1),$H41&gt;=O$9),AND($F41&lt;&gt;"Complete",$E41="On track"))</x:formula>
    </x:cfRule>
    <x:cfRule type="expression" dxfId="1604" priority="1515">
      <x:formula>AND(AND($B41&lt;&gt;"",Projects!$M41&lt;&gt;"Check inputs",$F41&lt;&gt;"Cancelled",$G41&lt;DATE(YEAR(O$9),MONTH(O$9)+1,1),$H41&gt;=O$9),AND($F41&lt;&gt;"Complete",$E41="At risk"))</x:formula>
    </x:cfRule>
    <x:cfRule type="expression" dxfId="1605" priority="1516">
      <x:formula>AND(AND($B41&lt;&gt;"",Projects!$M41&lt;&gt;"Check inputs",$F41&lt;&gt;"Cancelled",$G41&lt;DATE(YEAR(O$9),MONTH(O$9)+1,1),$H41&gt;=O$9),AND($F41&lt;&gt;"Complete",$E41="Off track"))</x:formula>
    </x:cfRule>
  </x:conditionalFormatting>
  <x:conditionalFormatting sqref="P41:P41">
    <x:cfRule type="expression" dxfId="1606" priority="1517">
      <x:formula>AND(AND($B41&lt;&gt;"",Projects!$M41&lt;&gt;"Check inputs",$F41&lt;&gt;"Cancelled",$G41&lt;DATE(YEAR(P$9),MONTH(P$9)+1,1),$H41&gt;=P$9),$F41="Complete")</x:formula>
    </x:cfRule>
    <x:cfRule type="expression" dxfId="1607" priority="1518">
      <x:formula>AND(AND($B41&lt;&gt;"",Projects!$M41&lt;&gt;"Check inputs",$F41&lt;&gt;"Cancelled",$G41&lt;DATE(YEAR(P$9),MONTH(P$9)+1,1),$H41&gt;=P$9),AND($F41&lt;&gt;"Complete",$E41="On track"))</x:formula>
    </x:cfRule>
    <x:cfRule type="expression" dxfId="1608" priority="1519">
      <x:formula>AND(AND($B41&lt;&gt;"",Projects!$M41&lt;&gt;"Check inputs",$F41&lt;&gt;"Cancelled",$G41&lt;DATE(YEAR(P$9),MONTH(P$9)+1,1),$H41&gt;=P$9),AND($F41&lt;&gt;"Complete",$E41="At risk"))</x:formula>
    </x:cfRule>
    <x:cfRule type="expression" dxfId="1609" priority="1520">
      <x:formula>AND(AND($B41&lt;&gt;"",Projects!$M41&lt;&gt;"Check inputs",$F41&lt;&gt;"Cancelled",$G41&lt;DATE(YEAR(P$9),MONTH(P$9)+1,1),$H41&gt;=P$9),AND($F41&lt;&gt;"Complete",$E41="Off track"))</x:formula>
    </x:cfRule>
  </x:conditionalFormatting>
  <x:conditionalFormatting sqref="Q41:Q41">
    <x:cfRule type="expression" dxfId="1610" priority="1521">
      <x:formula>AND(AND($B41&lt;&gt;"",Projects!$M41&lt;&gt;"Check inputs",$F41&lt;&gt;"Cancelled",$G41&lt;DATE(YEAR(Q$9),MONTH(Q$9)+1,1),$H41&gt;=Q$9),$F41="Complete")</x:formula>
    </x:cfRule>
    <x:cfRule type="expression" dxfId="1611" priority="1522">
      <x:formula>AND(AND($B41&lt;&gt;"",Projects!$M41&lt;&gt;"Check inputs",$F41&lt;&gt;"Cancelled",$G41&lt;DATE(YEAR(Q$9),MONTH(Q$9)+1,1),$H41&gt;=Q$9),AND($F41&lt;&gt;"Complete",$E41="On track"))</x:formula>
    </x:cfRule>
    <x:cfRule type="expression" dxfId="1612" priority="1523">
      <x:formula>AND(AND($B41&lt;&gt;"",Projects!$M41&lt;&gt;"Check inputs",$F41&lt;&gt;"Cancelled",$G41&lt;DATE(YEAR(Q$9),MONTH(Q$9)+1,1),$H41&gt;=Q$9),AND($F41&lt;&gt;"Complete",$E41="At risk"))</x:formula>
    </x:cfRule>
    <x:cfRule type="expression" dxfId="1613" priority="1524">
      <x:formula>AND(AND($B41&lt;&gt;"",Projects!$M41&lt;&gt;"Check inputs",$F41&lt;&gt;"Cancelled",$G41&lt;DATE(YEAR(Q$9),MONTH(Q$9)+1,1),$H41&gt;=Q$9),AND($F41&lt;&gt;"Complete",$E41="Off track"))</x:formula>
    </x:cfRule>
  </x:conditionalFormatting>
  <x:conditionalFormatting sqref="R41:R41">
    <x:cfRule type="expression" dxfId="1614" priority="1525">
      <x:formula>AND(AND($B41&lt;&gt;"",Projects!$M41&lt;&gt;"Check inputs",$F41&lt;&gt;"Cancelled",$G41&lt;DATE(YEAR(R$9),MONTH(R$9)+1,1),$H41&gt;=R$9),$F41="Complete")</x:formula>
    </x:cfRule>
    <x:cfRule type="expression" dxfId="1615" priority="1526">
      <x:formula>AND(AND($B41&lt;&gt;"",Projects!$M41&lt;&gt;"Check inputs",$F41&lt;&gt;"Cancelled",$G41&lt;DATE(YEAR(R$9),MONTH(R$9)+1,1),$H41&gt;=R$9),AND($F41&lt;&gt;"Complete",$E41="On track"))</x:formula>
    </x:cfRule>
    <x:cfRule type="expression" dxfId="1616" priority="1527">
      <x:formula>AND(AND($B41&lt;&gt;"",Projects!$M41&lt;&gt;"Check inputs",$F41&lt;&gt;"Cancelled",$G41&lt;DATE(YEAR(R$9),MONTH(R$9)+1,1),$H41&gt;=R$9),AND($F41&lt;&gt;"Complete",$E41="At risk"))</x:formula>
    </x:cfRule>
    <x:cfRule type="expression" dxfId="1617" priority="1528">
      <x:formula>AND(AND($B41&lt;&gt;"",Projects!$M41&lt;&gt;"Check inputs",$F41&lt;&gt;"Cancelled",$G41&lt;DATE(YEAR(R$9),MONTH(R$9)+1,1),$H41&gt;=R$9),AND($F41&lt;&gt;"Complete",$E41="Off track"))</x:formula>
    </x:cfRule>
  </x:conditionalFormatting>
  <x:conditionalFormatting sqref="S41:S41">
    <x:cfRule type="expression" dxfId="1618" priority="1529">
      <x:formula>AND(AND($B41&lt;&gt;"",Projects!$M41&lt;&gt;"Check inputs",$F41&lt;&gt;"Cancelled",$G41&lt;DATE(YEAR(S$9),MONTH(S$9)+1,1),$H41&gt;=S$9),$F41="Complete")</x:formula>
    </x:cfRule>
    <x:cfRule type="expression" dxfId="1619" priority="1530">
      <x:formula>AND(AND($B41&lt;&gt;"",Projects!$M41&lt;&gt;"Check inputs",$F41&lt;&gt;"Cancelled",$G41&lt;DATE(YEAR(S$9),MONTH(S$9)+1,1),$H41&gt;=S$9),AND($F41&lt;&gt;"Complete",$E41="On track"))</x:formula>
    </x:cfRule>
    <x:cfRule type="expression" dxfId="1620" priority="1531">
      <x:formula>AND(AND($B41&lt;&gt;"",Projects!$M41&lt;&gt;"Check inputs",$F41&lt;&gt;"Cancelled",$G41&lt;DATE(YEAR(S$9),MONTH(S$9)+1,1),$H41&gt;=S$9),AND($F41&lt;&gt;"Complete",$E41="At risk"))</x:formula>
    </x:cfRule>
    <x:cfRule type="expression" dxfId="1621" priority="1532">
      <x:formula>AND(AND($B41&lt;&gt;"",Projects!$M41&lt;&gt;"Check inputs",$F41&lt;&gt;"Cancelled",$G41&lt;DATE(YEAR(S$9),MONTH(S$9)+1,1),$H41&gt;=S$9),AND($F41&lt;&gt;"Complete",$E41="Off track"))</x:formula>
    </x:cfRule>
  </x:conditionalFormatting>
  <x:conditionalFormatting sqref="T41:T41">
    <x:cfRule type="expression" dxfId="1622" priority="1533">
      <x:formula>AND(AND($B41&lt;&gt;"",Projects!$M41&lt;&gt;"Check inputs",$F41&lt;&gt;"Cancelled",$G41&lt;DATE(YEAR(T$9),MONTH(T$9)+1,1),$H41&gt;=T$9),$F41="Complete")</x:formula>
    </x:cfRule>
    <x:cfRule type="expression" dxfId="1623" priority="1534">
      <x:formula>AND(AND($B41&lt;&gt;"",Projects!$M41&lt;&gt;"Check inputs",$F41&lt;&gt;"Cancelled",$G41&lt;DATE(YEAR(T$9),MONTH(T$9)+1,1),$H41&gt;=T$9),AND($F41&lt;&gt;"Complete",$E41="On track"))</x:formula>
    </x:cfRule>
    <x:cfRule type="expression" dxfId="1624" priority="1535">
      <x:formula>AND(AND($B41&lt;&gt;"",Projects!$M41&lt;&gt;"Check inputs",$F41&lt;&gt;"Cancelled",$G41&lt;DATE(YEAR(T$9),MONTH(T$9)+1,1),$H41&gt;=T$9),AND($F41&lt;&gt;"Complete",$E41="At risk"))</x:formula>
    </x:cfRule>
    <x:cfRule type="expression" dxfId="1625" priority="1536">
      <x:formula>AND(AND($B41&lt;&gt;"",Projects!$M41&lt;&gt;"Check inputs",$F41&lt;&gt;"Cancelled",$G41&lt;DATE(YEAR(T$9),MONTH(T$9)+1,1),$H41&gt;=T$9),AND($F41&lt;&gt;"Complete",$E41="Off track"))</x:formula>
    </x:cfRule>
  </x:conditionalFormatting>
  <x:conditionalFormatting sqref="I42:I42">
    <x:cfRule type="expression" dxfId="1626" priority="1537">
      <x:formula>AND(AND($B42&lt;&gt;"",Projects!$M42&lt;&gt;"Check inputs",$F42&lt;&gt;"Cancelled",$G42&lt;DATE(YEAR(I$9),MONTH(I$9)+1,1),$H42&gt;=I$9),$F42="Complete")</x:formula>
    </x:cfRule>
    <x:cfRule type="expression" dxfId="1627" priority="1538">
      <x:formula>AND(AND($B42&lt;&gt;"",Projects!$M42&lt;&gt;"Check inputs",$F42&lt;&gt;"Cancelled",$G42&lt;DATE(YEAR(I$9),MONTH(I$9)+1,1),$H42&gt;=I$9),AND($F42&lt;&gt;"Complete",$E42="On track"))</x:formula>
    </x:cfRule>
    <x:cfRule type="expression" dxfId="1628" priority="1539">
      <x:formula>AND(AND($B42&lt;&gt;"",Projects!$M42&lt;&gt;"Check inputs",$F42&lt;&gt;"Cancelled",$G42&lt;DATE(YEAR(I$9),MONTH(I$9)+1,1),$H42&gt;=I$9),AND($F42&lt;&gt;"Complete",$E42="At risk"))</x:formula>
    </x:cfRule>
    <x:cfRule type="expression" dxfId="1629" priority="1540">
      <x:formula>AND(AND($B42&lt;&gt;"",Projects!$M42&lt;&gt;"Check inputs",$F42&lt;&gt;"Cancelled",$G42&lt;DATE(YEAR(I$9),MONTH(I$9)+1,1),$H42&gt;=I$9),AND($F42&lt;&gt;"Complete",$E42="Off track"))</x:formula>
    </x:cfRule>
  </x:conditionalFormatting>
  <x:conditionalFormatting sqref="J42:J42">
    <x:cfRule type="expression" dxfId="1630" priority="1541">
      <x:formula>AND(AND($B42&lt;&gt;"",Projects!$M42&lt;&gt;"Check inputs",$F42&lt;&gt;"Cancelled",$G42&lt;DATE(YEAR(J$9),MONTH(J$9)+1,1),$H42&gt;=J$9),$F42="Complete")</x:formula>
    </x:cfRule>
    <x:cfRule type="expression" dxfId="1631" priority="1542">
      <x:formula>AND(AND($B42&lt;&gt;"",Projects!$M42&lt;&gt;"Check inputs",$F42&lt;&gt;"Cancelled",$G42&lt;DATE(YEAR(J$9),MONTH(J$9)+1,1),$H42&gt;=J$9),AND($F42&lt;&gt;"Complete",$E42="On track"))</x:formula>
    </x:cfRule>
    <x:cfRule type="expression" dxfId="1632" priority="1543">
      <x:formula>AND(AND($B42&lt;&gt;"",Projects!$M42&lt;&gt;"Check inputs",$F42&lt;&gt;"Cancelled",$G42&lt;DATE(YEAR(J$9),MONTH(J$9)+1,1),$H42&gt;=J$9),AND($F42&lt;&gt;"Complete",$E42="At risk"))</x:formula>
    </x:cfRule>
    <x:cfRule type="expression" dxfId="1633" priority="1544">
      <x:formula>AND(AND($B42&lt;&gt;"",Projects!$M42&lt;&gt;"Check inputs",$F42&lt;&gt;"Cancelled",$G42&lt;DATE(YEAR(J$9),MONTH(J$9)+1,1),$H42&gt;=J$9),AND($F42&lt;&gt;"Complete",$E42="Off track"))</x:formula>
    </x:cfRule>
  </x:conditionalFormatting>
  <x:conditionalFormatting sqref="K42:K42">
    <x:cfRule type="expression" dxfId="1634" priority="1545">
      <x:formula>AND(AND($B42&lt;&gt;"",Projects!$M42&lt;&gt;"Check inputs",$F42&lt;&gt;"Cancelled",$G42&lt;DATE(YEAR(K$9),MONTH(K$9)+1,1),$H42&gt;=K$9),$F42="Complete")</x:formula>
    </x:cfRule>
    <x:cfRule type="expression" dxfId="1635" priority="1546">
      <x:formula>AND(AND($B42&lt;&gt;"",Projects!$M42&lt;&gt;"Check inputs",$F42&lt;&gt;"Cancelled",$G42&lt;DATE(YEAR(K$9),MONTH(K$9)+1,1),$H42&gt;=K$9),AND($F42&lt;&gt;"Complete",$E42="On track"))</x:formula>
    </x:cfRule>
    <x:cfRule type="expression" dxfId="1636" priority="1547">
      <x:formula>AND(AND($B42&lt;&gt;"",Projects!$M42&lt;&gt;"Check inputs",$F42&lt;&gt;"Cancelled",$G42&lt;DATE(YEAR(K$9),MONTH(K$9)+1,1),$H42&gt;=K$9),AND($F42&lt;&gt;"Complete",$E42="At risk"))</x:formula>
    </x:cfRule>
    <x:cfRule type="expression" dxfId="1637" priority="1548">
      <x:formula>AND(AND($B42&lt;&gt;"",Projects!$M42&lt;&gt;"Check inputs",$F42&lt;&gt;"Cancelled",$G42&lt;DATE(YEAR(K$9),MONTH(K$9)+1,1),$H42&gt;=K$9),AND($F42&lt;&gt;"Complete",$E42="Off track"))</x:formula>
    </x:cfRule>
  </x:conditionalFormatting>
  <x:conditionalFormatting sqref="L42:L42">
    <x:cfRule type="expression" dxfId="1638" priority="1549">
      <x:formula>AND(AND($B42&lt;&gt;"",Projects!$M42&lt;&gt;"Check inputs",$F42&lt;&gt;"Cancelled",$G42&lt;DATE(YEAR(L$9),MONTH(L$9)+1,1),$H42&gt;=L$9),$F42="Complete")</x:formula>
    </x:cfRule>
    <x:cfRule type="expression" dxfId="1639" priority="1550">
      <x:formula>AND(AND($B42&lt;&gt;"",Projects!$M42&lt;&gt;"Check inputs",$F42&lt;&gt;"Cancelled",$G42&lt;DATE(YEAR(L$9),MONTH(L$9)+1,1),$H42&gt;=L$9),AND($F42&lt;&gt;"Complete",$E42="On track"))</x:formula>
    </x:cfRule>
    <x:cfRule type="expression" dxfId="1640" priority="1551">
      <x:formula>AND(AND($B42&lt;&gt;"",Projects!$M42&lt;&gt;"Check inputs",$F42&lt;&gt;"Cancelled",$G42&lt;DATE(YEAR(L$9),MONTH(L$9)+1,1),$H42&gt;=L$9),AND($F42&lt;&gt;"Complete",$E42="At risk"))</x:formula>
    </x:cfRule>
    <x:cfRule type="expression" dxfId="1641" priority="1552">
      <x:formula>AND(AND($B42&lt;&gt;"",Projects!$M42&lt;&gt;"Check inputs",$F42&lt;&gt;"Cancelled",$G42&lt;DATE(YEAR(L$9),MONTH(L$9)+1,1),$H42&gt;=L$9),AND($F42&lt;&gt;"Complete",$E42="Off track"))</x:formula>
    </x:cfRule>
  </x:conditionalFormatting>
  <x:conditionalFormatting sqref="M42:M42">
    <x:cfRule type="expression" dxfId="1642" priority="1553">
      <x:formula>AND(AND($B42&lt;&gt;"",Projects!$M42&lt;&gt;"Check inputs",$F42&lt;&gt;"Cancelled",$G42&lt;DATE(YEAR(M$9),MONTH(M$9)+1,1),$H42&gt;=M$9),$F42="Complete")</x:formula>
    </x:cfRule>
    <x:cfRule type="expression" dxfId="1643" priority="1554">
      <x:formula>AND(AND($B42&lt;&gt;"",Projects!$M42&lt;&gt;"Check inputs",$F42&lt;&gt;"Cancelled",$G42&lt;DATE(YEAR(M$9),MONTH(M$9)+1,1),$H42&gt;=M$9),AND($F42&lt;&gt;"Complete",$E42="On track"))</x:formula>
    </x:cfRule>
    <x:cfRule type="expression" dxfId="1644" priority="1555">
      <x:formula>AND(AND($B42&lt;&gt;"",Projects!$M42&lt;&gt;"Check inputs",$F42&lt;&gt;"Cancelled",$G42&lt;DATE(YEAR(M$9),MONTH(M$9)+1,1),$H42&gt;=M$9),AND($F42&lt;&gt;"Complete",$E42="At risk"))</x:formula>
    </x:cfRule>
    <x:cfRule type="expression" dxfId="1645" priority="1556">
      <x:formula>AND(AND($B42&lt;&gt;"",Projects!$M42&lt;&gt;"Check inputs",$F42&lt;&gt;"Cancelled",$G42&lt;DATE(YEAR(M$9),MONTH(M$9)+1,1),$H42&gt;=M$9),AND($F42&lt;&gt;"Complete",$E42="Off track"))</x:formula>
    </x:cfRule>
  </x:conditionalFormatting>
  <x:conditionalFormatting sqref="N42:N42">
    <x:cfRule type="expression" dxfId="1646" priority="1557">
      <x:formula>AND(AND($B42&lt;&gt;"",Projects!$M42&lt;&gt;"Check inputs",$F42&lt;&gt;"Cancelled",$G42&lt;DATE(YEAR(N$9),MONTH(N$9)+1,1),$H42&gt;=N$9),$F42="Complete")</x:formula>
    </x:cfRule>
    <x:cfRule type="expression" dxfId="1647" priority="1558">
      <x:formula>AND(AND($B42&lt;&gt;"",Projects!$M42&lt;&gt;"Check inputs",$F42&lt;&gt;"Cancelled",$G42&lt;DATE(YEAR(N$9),MONTH(N$9)+1,1),$H42&gt;=N$9),AND($F42&lt;&gt;"Complete",$E42="On track"))</x:formula>
    </x:cfRule>
    <x:cfRule type="expression" dxfId="1648" priority="1559">
      <x:formula>AND(AND($B42&lt;&gt;"",Projects!$M42&lt;&gt;"Check inputs",$F42&lt;&gt;"Cancelled",$G42&lt;DATE(YEAR(N$9),MONTH(N$9)+1,1),$H42&gt;=N$9),AND($F42&lt;&gt;"Complete",$E42="At risk"))</x:formula>
    </x:cfRule>
    <x:cfRule type="expression" dxfId="1649" priority="1560">
      <x:formula>AND(AND($B42&lt;&gt;"",Projects!$M42&lt;&gt;"Check inputs",$F42&lt;&gt;"Cancelled",$G42&lt;DATE(YEAR(N$9),MONTH(N$9)+1,1),$H42&gt;=N$9),AND($F42&lt;&gt;"Complete",$E42="Off track"))</x:formula>
    </x:cfRule>
  </x:conditionalFormatting>
  <x:conditionalFormatting sqref="O42:O42">
    <x:cfRule type="expression" dxfId="1650" priority="1561">
      <x:formula>AND(AND($B42&lt;&gt;"",Projects!$M42&lt;&gt;"Check inputs",$F42&lt;&gt;"Cancelled",$G42&lt;DATE(YEAR(O$9),MONTH(O$9)+1,1),$H42&gt;=O$9),$F42="Complete")</x:formula>
    </x:cfRule>
    <x:cfRule type="expression" dxfId="1651" priority="1562">
      <x:formula>AND(AND($B42&lt;&gt;"",Projects!$M42&lt;&gt;"Check inputs",$F42&lt;&gt;"Cancelled",$G42&lt;DATE(YEAR(O$9),MONTH(O$9)+1,1),$H42&gt;=O$9),AND($F42&lt;&gt;"Complete",$E42="On track"))</x:formula>
    </x:cfRule>
    <x:cfRule type="expression" dxfId="1652" priority="1563">
      <x:formula>AND(AND($B42&lt;&gt;"",Projects!$M42&lt;&gt;"Check inputs",$F42&lt;&gt;"Cancelled",$G42&lt;DATE(YEAR(O$9),MONTH(O$9)+1,1),$H42&gt;=O$9),AND($F42&lt;&gt;"Complete",$E42="At risk"))</x:formula>
    </x:cfRule>
    <x:cfRule type="expression" dxfId="1653" priority="1564">
      <x:formula>AND(AND($B42&lt;&gt;"",Projects!$M42&lt;&gt;"Check inputs",$F42&lt;&gt;"Cancelled",$G42&lt;DATE(YEAR(O$9),MONTH(O$9)+1,1),$H42&gt;=O$9),AND($F42&lt;&gt;"Complete",$E42="Off track"))</x:formula>
    </x:cfRule>
  </x:conditionalFormatting>
  <x:conditionalFormatting sqref="P42:P42">
    <x:cfRule type="expression" dxfId="1654" priority="1565">
      <x:formula>AND(AND($B42&lt;&gt;"",Projects!$M42&lt;&gt;"Check inputs",$F42&lt;&gt;"Cancelled",$G42&lt;DATE(YEAR(P$9),MONTH(P$9)+1,1),$H42&gt;=P$9),$F42="Complete")</x:formula>
    </x:cfRule>
    <x:cfRule type="expression" dxfId="1655" priority="1566">
      <x:formula>AND(AND($B42&lt;&gt;"",Projects!$M42&lt;&gt;"Check inputs",$F42&lt;&gt;"Cancelled",$G42&lt;DATE(YEAR(P$9),MONTH(P$9)+1,1),$H42&gt;=P$9),AND($F42&lt;&gt;"Complete",$E42="On track"))</x:formula>
    </x:cfRule>
    <x:cfRule type="expression" dxfId="1656" priority="1567">
      <x:formula>AND(AND($B42&lt;&gt;"",Projects!$M42&lt;&gt;"Check inputs",$F42&lt;&gt;"Cancelled",$G42&lt;DATE(YEAR(P$9),MONTH(P$9)+1,1),$H42&gt;=P$9),AND($F42&lt;&gt;"Complete",$E42="At risk"))</x:formula>
    </x:cfRule>
    <x:cfRule type="expression" dxfId="1657" priority="1568">
      <x:formula>AND(AND($B42&lt;&gt;"",Projects!$M42&lt;&gt;"Check inputs",$F42&lt;&gt;"Cancelled",$G42&lt;DATE(YEAR(P$9),MONTH(P$9)+1,1),$H42&gt;=P$9),AND($F42&lt;&gt;"Complete",$E42="Off track"))</x:formula>
    </x:cfRule>
  </x:conditionalFormatting>
  <x:conditionalFormatting sqref="Q42:Q42">
    <x:cfRule type="expression" dxfId="1658" priority="1569">
      <x:formula>AND(AND($B42&lt;&gt;"",Projects!$M42&lt;&gt;"Check inputs",$F42&lt;&gt;"Cancelled",$G42&lt;DATE(YEAR(Q$9),MONTH(Q$9)+1,1),$H42&gt;=Q$9),$F42="Complete")</x:formula>
    </x:cfRule>
    <x:cfRule type="expression" dxfId="1659" priority="1570">
      <x:formula>AND(AND($B42&lt;&gt;"",Projects!$M42&lt;&gt;"Check inputs",$F42&lt;&gt;"Cancelled",$G42&lt;DATE(YEAR(Q$9),MONTH(Q$9)+1,1),$H42&gt;=Q$9),AND($F42&lt;&gt;"Complete",$E42="On track"))</x:formula>
    </x:cfRule>
    <x:cfRule type="expression" dxfId="1660" priority="1571">
      <x:formula>AND(AND($B42&lt;&gt;"",Projects!$M42&lt;&gt;"Check inputs",$F42&lt;&gt;"Cancelled",$G42&lt;DATE(YEAR(Q$9),MONTH(Q$9)+1,1),$H42&gt;=Q$9),AND($F42&lt;&gt;"Complete",$E42="At risk"))</x:formula>
    </x:cfRule>
    <x:cfRule type="expression" dxfId="1661" priority="1572">
      <x:formula>AND(AND($B42&lt;&gt;"",Projects!$M42&lt;&gt;"Check inputs",$F42&lt;&gt;"Cancelled",$G42&lt;DATE(YEAR(Q$9),MONTH(Q$9)+1,1),$H42&gt;=Q$9),AND($F42&lt;&gt;"Complete",$E42="Off track"))</x:formula>
    </x:cfRule>
  </x:conditionalFormatting>
  <x:conditionalFormatting sqref="R42:R42">
    <x:cfRule type="expression" dxfId="1662" priority="1573">
      <x:formula>AND(AND($B42&lt;&gt;"",Projects!$M42&lt;&gt;"Check inputs",$F42&lt;&gt;"Cancelled",$G42&lt;DATE(YEAR(R$9),MONTH(R$9)+1,1),$H42&gt;=R$9),$F42="Complete")</x:formula>
    </x:cfRule>
    <x:cfRule type="expression" dxfId="1663" priority="1574">
      <x:formula>AND(AND($B42&lt;&gt;"",Projects!$M42&lt;&gt;"Check inputs",$F42&lt;&gt;"Cancelled",$G42&lt;DATE(YEAR(R$9),MONTH(R$9)+1,1),$H42&gt;=R$9),AND($F42&lt;&gt;"Complete",$E42="On track"))</x:formula>
    </x:cfRule>
    <x:cfRule type="expression" dxfId="1664" priority="1575">
      <x:formula>AND(AND($B42&lt;&gt;"",Projects!$M42&lt;&gt;"Check inputs",$F42&lt;&gt;"Cancelled",$G42&lt;DATE(YEAR(R$9),MONTH(R$9)+1,1),$H42&gt;=R$9),AND($F42&lt;&gt;"Complete",$E42="At risk"))</x:formula>
    </x:cfRule>
    <x:cfRule type="expression" dxfId="1665" priority="1576">
      <x:formula>AND(AND($B42&lt;&gt;"",Projects!$M42&lt;&gt;"Check inputs",$F42&lt;&gt;"Cancelled",$G42&lt;DATE(YEAR(R$9),MONTH(R$9)+1,1),$H42&gt;=R$9),AND($F42&lt;&gt;"Complete",$E42="Off track"))</x:formula>
    </x:cfRule>
  </x:conditionalFormatting>
  <x:conditionalFormatting sqref="S42:S42">
    <x:cfRule type="expression" dxfId="1666" priority="1577">
      <x:formula>AND(AND($B42&lt;&gt;"",Projects!$M42&lt;&gt;"Check inputs",$F42&lt;&gt;"Cancelled",$G42&lt;DATE(YEAR(S$9),MONTH(S$9)+1,1),$H42&gt;=S$9),$F42="Complete")</x:formula>
    </x:cfRule>
    <x:cfRule type="expression" dxfId="1667" priority="1578">
      <x:formula>AND(AND($B42&lt;&gt;"",Projects!$M42&lt;&gt;"Check inputs",$F42&lt;&gt;"Cancelled",$G42&lt;DATE(YEAR(S$9),MONTH(S$9)+1,1),$H42&gt;=S$9),AND($F42&lt;&gt;"Complete",$E42="On track"))</x:formula>
    </x:cfRule>
    <x:cfRule type="expression" dxfId="1668" priority="1579">
      <x:formula>AND(AND($B42&lt;&gt;"",Projects!$M42&lt;&gt;"Check inputs",$F42&lt;&gt;"Cancelled",$G42&lt;DATE(YEAR(S$9),MONTH(S$9)+1,1),$H42&gt;=S$9),AND($F42&lt;&gt;"Complete",$E42="At risk"))</x:formula>
    </x:cfRule>
    <x:cfRule type="expression" dxfId="1669" priority="1580">
      <x:formula>AND(AND($B42&lt;&gt;"",Projects!$M42&lt;&gt;"Check inputs",$F42&lt;&gt;"Cancelled",$G42&lt;DATE(YEAR(S$9),MONTH(S$9)+1,1),$H42&gt;=S$9),AND($F42&lt;&gt;"Complete",$E42="Off track"))</x:formula>
    </x:cfRule>
  </x:conditionalFormatting>
  <x:conditionalFormatting sqref="T42:T42">
    <x:cfRule type="expression" dxfId="1670" priority="1581">
      <x:formula>AND(AND($B42&lt;&gt;"",Projects!$M42&lt;&gt;"Check inputs",$F42&lt;&gt;"Cancelled",$G42&lt;DATE(YEAR(T$9),MONTH(T$9)+1,1),$H42&gt;=T$9),$F42="Complete")</x:formula>
    </x:cfRule>
    <x:cfRule type="expression" dxfId="1671" priority="1582">
      <x:formula>AND(AND($B42&lt;&gt;"",Projects!$M42&lt;&gt;"Check inputs",$F42&lt;&gt;"Cancelled",$G42&lt;DATE(YEAR(T$9),MONTH(T$9)+1,1),$H42&gt;=T$9),AND($F42&lt;&gt;"Complete",$E42="On track"))</x:formula>
    </x:cfRule>
    <x:cfRule type="expression" dxfId="1672" priority="1583">
      <x:formula>AND(AND($B42&lt;&gt;"",Projects!$M42&lt;&gt;"Check inputs",$F42&lt;&gt;"Cancelled",$G42&lt;DATE(YEAR(T$9),MONTH(T$9)+1,1),$H42&gt;=T$9),AND($F42&lt;&gt;"Complete",$E42="At risk"))</x:formula>
    </x:cfRule>
    <x:cfRule type="expression" dxfId="1673" priority="1584">
      <x:formula>AND(AND($B42&lt;&gt;"",Projects!$M42&lt;&gt;"Check inputs",$F42&lt;&gt;"Cancelled",$G42&lt;DATE(YEAR(T$9),MONTH(T$9)+1,1),$H42&gt;=T$9),AND($F42&lt;&gt;"Complete",$E42="Off track"))</x:formula>
    </x:cfRule>
  </x:conditionalFormatting>
  <x:conditionalFormatting sqref="I43:I43">
    <x:cfRule type="expression" dxfId="1674" priority="1585">
      <x:formula>AND(AND($B43&lt;&gt;"",Projects!$M43&lt;&gt;"Check inputs",$F43&lt;&gt;"Cancelled",$G43&lt;DATE(YEAR(I$9),MONTH(I$9)+1,1),$H43&gt;=I$9),$F43="Complete")</x:formula>
    </x:cfRule>
    <x:cfRule type="expression" dxfId="1675" priority="1586">
      <x:formula>AND(AND($B43&lt;&gt;"",Projects!$M43&lt;&gt;"Check inputs",$F43&lt;&gt;"Cancelled",$G43&lt;DATE(YEAR(I$9),MONTH(I$9)+1,1),$H43&gt;=I$9),AND($F43&lt;&gt;"Complete",$E43="On track"))</x:formula>
    </x:cfRule>
    <x:cfRule type="expression" dxfId="1676" priority="1587">
      <x:formula>AND(AND($B43&lt;&gt;"",Projects!$M43&lt;&gt;"Check inputs",$F43&lt;&gt;"Cancelled",$G43&lt;DATE(YEAR(I$9),MONTH(I$9)+1,1),$H43&gt;=I$9),AND($F43&lt;&gt;"Complete",$E43="At risk"))</x:formula>
    </x:cfRule>
    <x:cfRule type="expression" dxfId="1677" priority="1588">
      <x:formula>AND(AND($B43&lt;&gt;"",Projects!$M43&lt;&gt;"Check inputs",$F43&lt;&gt;"Cancelled",$G43&lt;DATE(YEAR(I$9),MONTH(I$9)+1,1),$H43&gt;=I$9),AND($F43&lt;&gt;"Complete",$E43="Off track"))</x:formula>
    </x:cfRule>
  </x:conditionalFormatting>
  <x:conditionalFormatting sqref="J43:J43">
    <x:cfRule type="expression" dxfId="1678" priority="1589">
      <x:formula>AND(AND($B43&lt;&gt;"",Projects!$M43&lt;&gt;"Check inputs",$F43&lt;&gt;"Cancelled",$G43&lt;DATE(YEAR(J$9),MONTH(J$9)+1,1),$H43&gt;=J$9),$F43="Complete")</x:formula>
    </x:cfRule>
    <x:cfRule type="expression" dxfId="1679" priority="1590">
      <x:formula>AND(AND($B43&lt;&gt;"",Projects!$M43&lt;&gt;"Check inputs",$F43&lt;&gt;"Cancelled",$G43&lt;DATE(YEAR(J$9),MONTH(J$9)+1,1),$H43&gt;=J$9),AND($F43&lt;&gt;"Complete",$E43="On track"))</x:formula>
    </x:cfRule>
    <x:cfRule type="expression" dxfId="1680" priority="1591">
      <x:formula>AND(AND($B43&lt;&gt;"",Projects!$M43&lt;&gt;"Check inputs",$F43&lt;&gt;"Cancelled",$G43&lt;DATE(YEAR(J$9),MONTH(J$9)+1,1),$H43&gt;=J$9),AND($F43&lt;&gt;"Complete",$E43="At risk"))</x:formula>
    </x:cfRule>
    <x:cfRule type="expression" dxfId="1681" priority="1592">
      <x:formula>AND(AND($B43&lt;&gt;"",Projects!$M43&lt;&gt;"Check inputs",$F43&lt;&gt;"Cancelled",$G43&lt;DATE(YEAR(J$9),MONTH(J$9)+1,1),$H43&gt;=J$9),AND($F43&lt;&gt;"Complete",$E43="Off track"))</x:formula>
    </x:cfRule>
  </x:conditionalFormatting>
  <x:conditionalFormatting sqref="K43:K43">
    <x:cfRule type="expression" dxfId="1682" priority="1593">
      <x:formula>AND(AND($B43&lt;&gt;"",Projects!$M43&lt;&gt;"Check inputs",$F43&lt;&gt;"Cancelled",$G43&lt;DATE(YEAR(K$9),MONTH(K$9)+1,1),$H43&gt;=K$9),$F43="Complete")</x:formula>
    </x:cfRule>
    <x:cfRule type="expression" dxfId="1683" priority="1594">
      <x:formula>AND(AND($B43&lt;&gt;"",Projects!$M43&lt;&gt;"Check inputs",$F43&lt;&gt;"Cancelled",$G43&lt;DATE(YEAR(K$9),MONTH(K$9)+1,1),$H43&gt;=K$9),AND($F43&lt;&gt;"Complete",$E43="On track"))</x:formula>
    </x:cfRule>
    <x:cfRule type="expression" dxfId="1684" priority="1595">
      <x:formula>AND(AND($B43&lt;&gt;"",Projects!$M43&lt;&gt;"Check inputs",$F43&lt;&gt;"Cancelled",$G43&lt;DATE(YEAR(K$9),MONTH(K$9)+1,1),$H43&gt;=K$9),AND($F43&lt;&gt;"Complete",$E43="At risk"))</x:formula>
    </x:cfRule>
    <x:cfRule type="expression" dxfId="1685" priority="1596">
      <x:formula>AND(AND($B43&lt;&gt;"",Projects!$M43&lt;&gt;"Check inputs",$F43&lt;&gt;"Cancelled",$G43&lt;DATE(YEAR(K$9),MONTH(K$9)+1,1),$H43&gt;=K$9),AND($F43&lt;&gt;"Complete",$E43="Off track"))</x:formula>
    </x:cfRule>
  </x:conditionalFormatting>
  <x:conditionalFormatting sqref="L43:L43">
    <x:cfRule type="expression" dxfId="1686" priority="1597">
      <x:formula>AND(AND($B43&lt;&gt;"",Projects!$M43&lt;&gt;"Check inputs",$F43&lt;&gt;"Cancelled",$G43&lt;DATE(YEAR(L$9),MONTH(L$9)+1,1),$H43&gt;=L$9),$F43="Complete")</x:formula>
    </x:cfRule>
    <x:cfRule type="expression" dxfId="1687" priority="1598">
      <x:formula>AND(AND($B43&lt;&gt;"",Projects!$M43&lt;&gt;"Check inputs",$F43&lt;&gt;"Cancelled",$G43&lt;DATE(YEAR(L$9),MONTH(L$9)+1,1),$H43&gt;=L$9),AND($F43&lt;&gt;"Complete",$E43="On track"))</x:formula>
    </x:cfRule>
    <x:cfRule type="expression" dxfId="1688" priority="1599">
      <x:formula>AND(AND($B43&lt;&gt;"",Projects!$M43&lt;&gt;"Check inputs",$F43&lt;&gt;"Cancelled",$G43&lt;DATE(YEAR(L$9),MONTH(L$9)+1,1),$H43&gt;=L$9),AND($F43&lt;&gt;"Complete",$E43="At risk"))</x:formula>
    </x:cfRule>
    <x:cfRule type="expression" dxfId="1689" priority="1600">
      <x:formula>AND(AND($B43&lt;&gt;"",Projects!$M43&lt;&gt;"Check inputs",$F43&lt;&gt;"Cancelled",$G43&lt;DATE(YEAR(L$9),MONTH(L$9)+1,1),$H43&gt;=L$9),AND($F43&lt;&gt;"Complete",$E43="Off track"))</x:formula>
    </x:cfRule>
  </x:conditionalFormatting>
  <x:conditionalFormatting sqref="M43:M43">
    <x:cfRule type="expression" dxfId="1690" priority="1601">
      <x:formula>AND(AND($B43&lt;&gt;"",Projects!$M43&lt;&gt;"Check inputs",$F43&lt;&gt;"Cancelled",$G43&lt;DATE(YEAR(M$9),MONTH(M$9)+1,1),$H43&gt;=M$9),$F43="Complete")</x:formula>
    </x:cfRule>
    <x:cfRule type="expression" dxfId="1691" priority="1602">
      <x:formula>AND(AND($B43&lt;&gt;"",Projects!$M43&lt;&gt;"Check inputs",$F43&lt;&gt;"Cancelled",$G43&lt;DATE(YEAR(M$9),MONTH(M$9)+1,1),$H43&gt;=M$9),AND($F43&lt;&gt;"Complete",$E43="On track"))</x:formula>
    </x:cfRule>
    <x:cfRule type="expression" dxfId="1692" priority="1603">
      <x:formula>AND(AND($B43&lt;&gt;"",Projects!$M43&lt;&gt;"Check inputs",$F43&lt;&gt;"Cancelled",$G43&lt;DATE(YEAR(M$9),MONTH(M$9)+1,1),$H43&gt;=M$9),AND($F43&lt;&gt;"Complete",$E43="At risk"))</x:formula>
    </x:cfRule>
    <x:cfRule type="expression" dxfId="1693" priority="1604">
      <x:formula>AND(AND($B43&lt;&gt;"",Projects!$M43&lt;&gt;"Check inputs",$F43&lt;&gt;"Cancelled",$G43&lt;DATE(YEAR(M$9),MONTH(M$9)+1,1),$H43&gt;=M$9),AND($F43&lt;&gt;"Complete",$E43="Off track"))</x:formula>
    </x:cfRule>
  </x:conditionalFormatting>
  <x:conditionalFormatting sqref="N43:N43">
    <x:cfRule type="expression" dxfId="1694" priority="1605">
      <x:formula>AND(AND($B43&lt;&gt;"",Projects!$M43&lt;&gt;"Check inputs",$F43&lt;&gt;"Cancelled",$G43&lt;DATE(YEAR(N$9),MONTH(N$9)+1,1),$H43&gt;=N$9),$F43="Complete")</x:formula>
    </x:cfRule>
    <x:cfRule type="expression" dxfId="1695" priority="1606">
      <x:formula>AND(AND($B43&lt;&gt;"",Projects!$M43&lt;&gt;"Check inputs",$F43&lt;&gt;"Cancelled",$G43&lt;DATE(YEAR(N$9),MONTH(N$9)+1,1),$H43&gt;=N$9),AND($F43&lt;&gt;"Complete",$E43="On track"))</x:formula>
    </x:cfRule>
    <x:cfRule type="expression" dxfId="1696" priority="1607">
      <x:formula>AND(AND($B43&lt;&gt;"",Projects!$M43&lt;&gt;"Check inputs",$F43&lt;&gt;"Cancelled",$G43&lt;DATE(YEAR(N$9),MONTH(N$9)+1,1),$H43&gt;=N$9),AND($F43&lt;&gt;"Complete",$E43="At risk"))</x:formula>
    </x:cfRule>
    <x:cfRule type="expression" dxfId="1697" priority="1608">
      <x:formula>AND(AND($B43&lt;&gt;"",Projects!$M43&lt;&gt;"Check inputs",$F43&lt;&gt;"Cancelled",$G43&lt;DATE(YEAR(N$9),MONTH(N$9)+1,1),$H43&gt;=N$9),AND($F43&lt;&gt;"Complete",$E43="Off track"))</x:formula>
    </x:cfRule>
  </x:conditionalFormatting>
  <x:conditionalFormatting sqref="O43:O43">
    <x:cfRule type="expression" dxfId="1698" priority="1609">
      <x:formula>AND(AND($B43&lt;&gt;"",Projects!$M43&lt;&gt;"Check inputs",$F43&lt;&gt;"Cancelled",$G43&lt;DATE(YEAR(O$9),MONTH(O$9)+1,1),$H43&gt;=O$9),$F43="Complete")</x:formula>
    </x:cfRule>
    <x:cfRule type="expression" dxfId="1699" priority="1610">
      <x:formula>AND(AND($B43&lt;&gt;"",Projects!$M43&lt;&gt;"Check inputs",$F43&lt;&gt;"Cancelled",$G43&lt;DATE(YEAR(O$9),MONTH(O$9)+1,1),$H43&gt;=O$9),AND($F43&lt;&gt;"Complete",$E43="On track"))</x:formula>
    </x:cfRule>
    <x:cfRule type="expression" dxfId="1700" priority="1611">
      <x:formula>AND(AND($B43&lt;&gt;"",Projects!$M43&lt;&gt;"Check inputs",$F43&lt;&gt;"Cancelled",$G43&lt;DATE(YEAR(O$9),MONTH(O$9)+1,1),$H43&gt;=O$9),AND($F43&lt;&gt;"Complete",$E43="At risk"))</x:formula>
    </x:cfRule>
    <x:cfRule type="expression" dxfId="1701" priority="1612">
      <x:formula>AND(AND($B43&lt;&gt;"",Projects!$M43&lt;&gt;"Check inputs",$F43&lt;&gt;"Cancelled",$G43&lt;DATE(YEAR(O$9),MONTH(O$9)+1,1),$H43&gt;=O$9),AND($F43&lt;&gt;"Complete",$E43="Off track"))</x:formula>
    </x:cfRule>
  </x:conditionalFormatting>
  <x:conditionalFormatting sqref="P43:P43">
    <x:cfRule type="expression" dxfId="1702" priority="1613">
      <x:formula>AND(AND($B43&lt;&gt;"",Projects!$M43&lt;&gt;"Check inputs",$F43&lt;&gt;"Cancelled",$G43&lt;DATE(YEAR(P$9),MONTH(P$9)+1,1),$H43&gt;=P$9),$F43="Complete")</x:formula>
    </x:cfRule>
    <x:cfRule type="expression" dxfId="1703" priority="1614">
      <x:formula>AND(AND($B43&lt;&gt;"",Projects!$M43&lt;&gt;"Check inputs",$F43&lt;&gt;"Cancelled",$G43&lt;DATE(YEAR(P$9),MONTH(P$9)+1,1),$H43&gt;=P$9),AND($F43&lt;&gt;"Complete",$E43="On track"))</x:formula>
    </x:cfRule>
    <x:cfRule type="expression" dxfId="1704" priority="1615">
      <x:formula>AND(AND($B43&lt;&gt;"",Projects!$M43&lt;&gt;"Check inputs",$F43&lt;&gt;"Cancelled",$G43&lt;DATE(YEAR(P$9),MONTH(P$9)+1,1),$H43&gt;=P$9),AND($F43&lt;&gt;"Complete",$E43="At risk"))</x:formula>
    </x:cfRule>
    <x:cfRule type="expression" dxfId="1705" priority="1616">
      <x:formula>AND(AND($B43&lt;&gt;"",Projects!$M43&lt;&gt;"Check inputs",$F43&lt;&gt;"Cancelled",$G43&lt;DATE(YEAR(P$9),MONTH(P$9)+1,1),$H43&gt;=P$9),AND($F43&lt;&gt;"Complete",$E43="Off track"))</x:formula>
    </x:cfRule>
  </x:conditionalFormatting>
  <x:conditionalFormatting sqref="Q43:Q43">
    <x:cfRule type="expression" dxfId="1706" priority="1617">
      <x:formula>AND(AND($B43&lt;&gt;"",Projects!$M43&lt;&gt;"Check inputs",$F43&lt;&gt;"Cancelled",$G43&lt;DATE(YEAR(Q$9),MONTH(Q$9)+1,1),$H43&gt;=Q$9),$F43="Complete")</x:formula>
    </x:cfRule>
    <x:cfRule type="expression" dxfId="1707" priority="1618">
      <x:formula>AND(AND($B43&lt;&gt;"",Projects!$M43&lt;&gt;"Check inputs",$F43&lt;&gt;"Cancelled",$G43&lt;DATE(YEAR(Q$9),MONTH(Q$9)+1,1),$H43&gt;=Q$9),AND($F43&lt;&gt;"Complete",$E43="On track"))</x:formula>
    </x:cfRule>
    <x:cfRule type="expression" dxfId="1708" priority="1619">
      <x:formula>AND(AND($B43&lt;&gt;"",Projects!$M43&lt;&gt;"Check inputs",$F43&lt;&gt;"Cancelled",$G43&lt;DATE(YEAR(Q$9),MONTH(Q$9)+1,1),$H43&gt;=Q$9),AND($F43&lt;&gt;"Complete",$E43="At risk"))</x:formula>
    </x:cfRule>
    <x:cfRule type="expression" dxfId="1709" priority="1620">
      <x:formula>AND(AND($B43&lt;&gt;"",Projects!$M43&lt;&gt;"Check inputs",$F43&lt;&gt;"Cancelled",$G43&lt;DATE(YEAR(Q$9),MONTH(Q$9)+1,1),$H43&gt;=Q$9),AND($F43&lt;&gt;"Complete",$E43="Off track"))</x:formula>
    </x:cfRule>
  </x:conditionalFormatting>
  <x:conditionalFormatting sqref="R43:R43">
    <x:cfRule type="expression" dxfId="1710" priority="1621">
      <x:formula>AND(AND($B43&lt;&gt;"",Projects!$M43&lt;&gt;"Check inputs",$F43&lt;&gt;"Cancelled",$G43&lt;DATE(YEAR(R$9),MONTH(R$9)+1,1),$H43&gt;=R$9),$F43="Complete")</x:formula>
    </x:cfRule>
    <x:cfRule type="expression" dxfId="1711" priority="1622">
      <x:formula>AND(AND($B43&lt;&gt;"",Projects!$M43&lt;&gt;"Check inputs",$F43&lt;&gt;"Cancelled",$G43&lt;DATE(YEAR(R$9),MONTH(R$9)+1,1),$H43&gt;=R$9),AND($F43&lt;&gt;"Complete",$E43="On track"))</x:formula>
    </x:cfRule>
    <x:cfRule type="expression" dxfId="1712" priority="1623">
      <x:formula>AND(AND($B43&lt;&gt;"",Projects!$M43&lt;&gt;"Check inputs",$F43&lt;&gt;"Cancelled",$G43&lt;DATE(YEAR(R$9),MONTH(R$9)+1,1),$H43&gt;=R$9),AND($F43&lt;&gt;"Complete",$E43="At risk"))</x:formula>
    </x:cfRule>
    <x:cfRule type="expression" dxfId="1713" priority="1624">
      <x:formula>AND(AND($B43&lt;&gt;"",Projects!$M43&lt;&gt;"Check inputs",$F43&lt;&gt;"Cancelled",$G43&lt;DATE(YEAR(R$9),MONTH(R$9)+1,1),$H43&gt;=R$9),AND($F43&lt;&gt;"Complete",$E43="Off track"))</x:formula>
    </x:cfRule>
  </x:conditionalFormatting>
  <x:conditionalFormatting sqref="S43:S43">
    <x:cfRule type="expression" dxfId="1714" priority="1625">
      <x:formula>AND(AND($B43&lt;&gt;"",Projects!$M43&lt;&gt;"Check inputs",$F43&lt;&gt;"Cancelled",$G43&lt;DATE(YEAR(S$9),MONTH(S$9)+1,1),$H43&gt;=S$9),$F43="Complete")</x:formula>
    </x:cfRule>
    <x:cfRule type="expression" dxfId="1715" priority="1626">
      <x:formula>AND(AND($B43&lt;&gt;"",Projects!$M43&lt;&gt;"Check inputs",$F43&lt;&gt;"Cancelled",$G43&lt;DATE(YEAR(S$9),MONTH(S$9)+1,1),$H43&gt;=S$9),AND($F43&lt;&gt;"Complete",$E43="On track"))</x:formula>
    </x:cfRule>
    <x:cfRule type="expression" dxfId="1716" priority="1627">
      <x:formula>AND(AND($B43&lt;&gt;"",Projects!$M43&lt;&gt;"Check inputs",$F43&lt;&gt;"Cancelled",$G43&lt;DATE(YEAR(S$9),MONTH(S$9)+1,1),$H43&gt;=S$9),AND($F43&lt;&gt;"Complete",$E43="At risk"))</x:formula>
    </x:cfRule>
    <x:cfRule type="expression" dxfId="1717" priority="1628">
      <x:formula>AND(AND($B43&lt;&gt;"",Projects!$M43&lt;&gt;"Check inputs",$F43&lt;&gt;"Cancelled",$G43&lt;DATE(YEAR(S$9),MONTH(S$9)+1,1),$H43&gt;=S$9),AND($F43&lt;&gt;"Complete",$E43="Off track"))</x:formula>
    </x:cfRule>
  </x:conditionalFormatting>
  <x:conditionalFormatting sqref="T43:T43">
    <x:cfRule type="expression" dxfId="1718" priority="1629">
      <x:formula>AND(AND($B43&lt;&gt;"",Projects!$M43&lt;&gt;"Check inputs",$F43&lt;&gt;"Cancelled",$G43&lt;DATE(YEAR(T$9),MONTH(T$9)+1,1),$H43&gt;=T$9),$F43="Complete")</x:formula>
    </x:cfRule>
    <x:cfRule type="expression" dxfId="1719" priority="1630">
      <x:formula>AND(AND($B43&lt;&gt;"",Projects!$M43&lt;&gt;"Check inputs",$F43&lt;&gt;"Cancelled",$G43&lt;DATE(YEAR(T$9),MONTH(T$9)+1,1),$H43&gt;=T$9),AND($F43&lt;&gt;"Complete",$E43="On track"))</x:formula>
    </x:cfRule>
    <x:cfRule type="expression" dxfId="1720" priority="1631">
      <x:formula>AND(AND($B43&lt;&gt;"",Projects!$M43&lt;&gt;"Check inputs",$F43&lt;&gt;"Cancelled",$G43&lt;DATE(YEAR(T$9),MONTH(T$9)+1,1),$H43&gt;=T$9),AND($F43&lt;&gt;"Complete",$E43="At risk"))</x:formula>
    </x:cfRule>
    <x:cfRule type="expression" dxfId="1721" priority="1632">
      <x:formula>AND(AND($B43&lt;&gt;"",Projects!$M43&lt;&gt;"Check inputs",$F43&lt;&gt;"Cancelled",$G43&lt;DATE(YEAR(T$9),MONTH(T$9)+1,1),$H43&gt;=T$9),AND($F43&lt;&gt;"Complete",$E43="Off track"))</x:formula>
    </x:cfRule>
  </x:conditionalFormatting>
  <x:conditionalFormatting sqref="I44:I44">
    <x:cfRule type="expression" dxfId="1722" priority="1633">
      <x:formula>AND(AND($B44&lt;&gt;"",Projects!$M44&lt;&gt;"Check inputs",$F44&lt;&gt;"Cancelled",$G44&lt;DATE(YEAR(I$9),MONTH(I$9)+1,1),$H44&gt;=I$9),$F44="Complete")</x:formula>
    </x:cfRule>
    <x:cfRule type="expression" dxfId="1723" priority="1634">
      <x:formula>AND(AND($B44&lt;&gt;"",Projects!$M44&lt;&gt;"Check inputs",$F44&lt;&gt;"Cancelled",$G44&lt;DATE(YEAR(I$9),MONTH(I$9)+1,1),$H44&gt;=I$9),AND($F44&lt;&gt;"Complete",$E44="On track"))</x:formula>
    </x:cfRule>
    <x:cfRule type="expression" dxfId="1724" priority="1635">
      <x:formula>AND(AND($B44&lt;&gt;"",Projects!$M44&lt;&gt;"Check inputs",$F44&lt;&gt;"Cancelled",$G44&lt;DATE(YEAR(I$9),MONTH(I$9)+1,1),$H44&gt;=I$9),AND($F44&lt;&gt;"Complete",$E44="At risk"))</x:formula>
    </x:cfRule>
    <x:cfRule type="expression" dxfId="1725" priority="1636">
      <x:formula>AND(AND($B44&lt;&gt;"",Projects!$M44&lt;&gt;"Check inputs",$F44&lt;&gt;"Cancelled",$G44&lt;DATE(YEAR(I$9),MONTH(I$9)+1,1),$H44&gt;=I$9),AND($F44&lt;&gt;"Complete",$E44="Off track"))</x:formula>
    </x:cfRule>
  </x:conditionalFormatting>
  <x:conditionalFormatting sqref="J44:J44">
    <x:cfRule type="expression" dxfId="1726" priority="1637">
      <x:formula>AND(AND($B44&lt;&gt;"",Projects!$M44&lt;&gt;"Check inputs",$F44&lt;&gt;"Cancelled",$G44&lt;DATE(YEAR(J$9),MONTH(J$9)+1,1),$H44&gt;=J$9),$F44="Complete")</x:formula>
    </x:cfRule>
    <x:cfRule type="expression" dxfId="1727" priority="1638">
      <x:formula>AND(AND($B44&lt;&gt;"",Projects!$M44&lt;&gt;"Check inputs",$F44&lt;&gt;"Cancelled",$G44&lt;DATE(YEAR(J$9),MONTH(J$9)+1,1),$H44&gt;=J$9),AND($F44&lt;&gt;"Complete",$E44="On track"))</x:formula>
    </x:cfRule>
    <x:cfRule type="expression" dxfId="1728" priority="1639">
      <x:formula>AND(AND($B44&lt;&gt;"",Projects!$M44&lt;&gt;"Check inputs",$F44&lt;&gt;"Cancelled",$G44&lt;DATE(YEAR(J$9),MONTH(J$9)+1,1),$H44&gt;=J$9),AND($F44&lt;&gt;"Complete",$E44="At risk"))</x:formula>
    </x:cfRule>
    <x:cfRule type="expression" dxfId="1729" priority="1640">
      <x:formula>AND(AND($B44&lt;&gt;"",Projects!$M44&lt;&gt;"Check inputs",$F44&lt;&gt;"Cancelled",$G44&lt;DATE(YEAR(J$9),MONTH(J$9)+1,1),$H44&gt;=J$9),AND($F44&lt;&gt;"Complete",$E44="Off track"))</x:formula>
    </x:cfRule>
  </x:conditionalFormatting>
  <x:conditionalFormatting sqref="K44:K44">
    <x:cfRule type="expression" dxfId="1730" priority="1641">
      <x:formula>AND(AND($B44&lt;&gt;"",Projects!$M44&lt;&gt;"Check inputs",$F44&lt;&gt;"Cancelled",$G44&lt;DATE(YEAR(K$9),MONTH(K$9)+1,1),$H44&gt;=K$9),$F44="Complete")</x:formula>
    </x:cfRule>
    <x:cfRule type="expression" dxfId="1731" priority="1642">
      <x:formula>AND(AND($B44&lt;&gt;"",Projects!$M44&lt;&gt;"Check inputs",$F44&lt;&gt;"Cancelled",$G44&lt;DATE(YEAR(K$9),MONTH(K$9)+1,1),$H44&gt;=K$9),AND($F44&lt;&gt;"Complete",$E44="On track"))</x:formula>
    </x:cfRule>
    <x:cfRule type="expression" dxfId="1732" priority="1643">
      <x:formula>AND(AND($B44&lt;&gt;"",Projects!$M44&lt;&gt;"Check inputs",$F44&lt;&gt;"Cancelled",$G44&lt;DATE(YEAR(K$9),MONTH(K$9)+1,1),$H44&gt;=K$9),AND($F44&lt;&gt;"Complete",$E44="At risk"))</x:formula>
    </x:cfRule>
    <x:cfRule type="expression" dxfId="1733" priority="1644">
      <x:formula>AND(AND($B44&lt;&gt;"",Projects!$M44&lt;&gt;"Check inputs",$F44&lt;&gt;"Cancelled",$G44&lt;DATE(YEAR(K$9),MONTH(K$9)+1,1),$H44&gt;=K$9),AND($F44&lt;&gt;"Complete",$E44="Off track"))</x:formula>
    </x:cfRule>
  </x:conditionalFormatting>
  <x:conditionalFormatting sqref="L44:L44">
    <x:cfRule type="expression" dxfId="1734" priority="1645">
      <x:formula>AND(AND($B44&lt;&gt;"",Projects!$M44&lt;&gt;"Check inputs",$F44&lt;&gt;"Cancelled",$G44&lt;DATE(YEAR(L$9),MONTH(L$9)+1,1),$H44&gt;=L$9),$F44="Complete")</x:formula>
    </x:cfRule>
    <x:cfRule type="expression" dxfId="1735" priority="1646">
      <x:formula>AND(AND($B44&lt;&gt;"",Projects!$M44&lt;&gt;"Check inputs",$F44&lt;&gt;"Cancelled",$G44&lt;DATE(YEAR(L$9),MONTH(L$9)+1,1),$H44&gt;=L$9),AND($F44&lt;&gt;"Complete",$E44="On track"))</x:formula>
    </x:cfRule>
    <x:cfRule type="expression" dxfId="1736" priority="1647">
      <x:formula>AND(AND($B44&lt;&gt;"",Projects!$M44&lt;&gt;"Check inputs",$F44&lt;&gt;"Cancelled",$G44&lt;DATE(YEAR(L$9),MONTH(L$9)+1,1),$H44&gt;=L$9),AND($F44&lt;&gt;"Complete",$E44="At risk"))</x:formula>
    </x:cfRule>
    <x:cfRule type="expression" dxfId="1737" priority="1648">
      <x:formula>AND(AND($B44&lt;&gt;"",Projects!$M44&lt;&gt;"Check inputs",$F44&lt;&gt;"Cancelled",$G44&lt;DATE(YEAR(L$9),MONTH(L$9)+1,1),$H44&gt;=L$9),AND($F44&lt;&gt;"Complete",$E44="Off track"))</x:formula>
    </x:cfRule>
  </x:conditionalFormatting>
  <x:conditionalFormatting sqref="M44:M44">
    <x:cfRule type="expression" dxfId="1738" priority="1649">
      <x:formula>AND(AND($B44&lt;&gt;"",Projects!$M44&lt;&gt;"Check inputs",$F44&lt;&gt;"Cancelled",$G44&lt;DATE(YEAR(M$9),MONTH(M$9)+1,1),$H44&gt;=M$9),$F44="Complete")</x:formula>
    </x:cfRule>
    <x:cfRule type="expression" dxfId="1739" priority="1650">
      <x:formula>AND(AND($B44&lt;&gt;"",Projects!$M44&lt;&gt;"Check inputs",$F44&lt;&gt;"Cancelled",$G44&lt;DATE(YEAR(M$9),MONTH(M$9)+1,1),$H44&gt;=M$9),AND($F44&lt;&gt;"Complete",$E44="On track"))</x:formula>
    </x:cfRule>
    <x:cfRule type="expression" dxfId="1740" priority="1651">
      <x:formula>AND(AND($B44&lt;&gt;"",Projects!$M44&lt;&gt;"Check inputs",$F44&lt;&gt;"Cancelled",$G44&lt;DATE(YEAR(M$9),MONTH(M$9)+1,1),$H44&gt;=M$9),AND($F44&lt;&gt;"Complete",$E44="At risk"))</x:formula>
    </x:cfRule>
    <x:cfRule type="expression" dxfId="1741" priority="1652">
      <x:formula>AND(AND($B44&lt;&gt;"",Projects!$M44&lt;&gt;"Check inputs",$F44&lt;&gt;"Cancelled",$G44&lt;DATE(YEAR(M$9),MONTH(M$9)+1,1),$H44&gt;=M$9),AND($F44&lt;&gt;"Complete",$E44="Off track"))</x:formula>
    </x:cfRule>
  </x:conditionalFormatting>
  <x:conditionalFormatting sqref="N44:N44">
    <x:cfRule type="expression" dxfId="1742" priority="1653">
      <x:formula>AND(AND($B44&lt;&gt;"",Projects!$M44&lt;&gt;"Check inputs",$F44&lt;&gt;"Cancelled",$G44&lt;DATE(YEAR(N$9),MONTH(N$9)+1,1),$H44&gt;=N$9),$F44="Complete")</x:formula>
    </x:cfRule>
    <x:cfRule type="expression" dxfId="1743" priority="1654">
      <x:formula>AND(AND($B44&lt;&gt;"",Projects!$M44&lt;&gt;"Check inputs",$F44&lt;&gt;"Cancelled",$G44&lt;DATE(YEAR(N$9),MONTH(N$9)+1,1),$H44&gt;=N$9),AND($F44&lt;&gt;"Complete",$E44="On track"))</x:formula>
    </x:cfRule>
    <x:cfRule type="expression" dxfId="1744" priority="1655">
      <x:formula>AND(AND($B44&lt;&gt;"",Projects!$M44&lt;&gt;"Check inputs",$F44&lt;&gt;"Cancelled",$G44&lt;DATE(YEAR(N$9),MONTH(N$9)+1,1),$H44&gt;=N$9),AND($F44&lt;&gt;"Complete",$E44="At risk"))</x:formula>
    </x:cfRule>
    <x:cfRule type="expression" dxfId="1745" priority="1656">
      <x:formula>AND(AND($B44&lt;&gt;"",Projects!$M44&lt;&gt;"Check inputs",$F44&lt;&gt;"Cancelled",$G44&lt;DATE(YEAR(N$9),MONTH(N$9)+1,1),$H44&gt;=N$9),AND($F44&lt;&gt;"Complete",$E44="Off track"))</x:formula>
    </x:cfRule>
  </x:conditionalFormatting>
  <x:conditionalFormatting sqref="O44:O44">
    <x:cfRule type="expression" dxfId="1746" priority="1657">
      <x:formula>AND(AND($B44&lt;&gt;"",Projects!$M44&lt;&gt;"Check inputs",$F44&lt;&gt;"Cancelled",$G44&lt;DATE(YEAR(O$9),MONTH(O$9)+1,1),$H44&gt;=O$9),$F44="Complete")</x:formula>
    </x:cfRule>
    <x:cfRule type="expression" dxfId="1747" priority="1658">
      <x:formula>AND(AND($B44&lt;&gt;"",Projects!$M44&lt;&gt;"Check inputs",$F44&lt;&gt;"Cancelled",$G44&lt;DATE(YEAR(O$9),MONTH(O$9)+1,1),$H44&gt;=O$9),AND($F44&lt;&gt;"Complete",$E44="On track"))</x:formula>
    </x:cfRule>
    <x:cfRule type="expression" dxfId="1748" priority="1659">
      <x:formula>AND(AND($B44&lt;&gt;"",Projects!$M44&lt;&gt;"Check inputs",$F44&lt;&gt;"Cancelled",$G44&lt;DATE(YEAR(O$9),MONTH(O$9)+1,1),$H44&gt;=O$9),AND($F44&lt;&gt;"Complete",$E44="At risk"))</x:formula>
    </x:cfRule>
    <x:cfRule type="expression" dxfId="1749" priority="1660">
      <x:formula>AND(AND($B44&lt;&gt;"",Projects!$M44&lt;&gt;"Check inputs",$F44&lt;&gt;"Cancelled",$G44&lt;DATE(YEAR(O$9),MONTH(O$9)+1,1),$H44&gt;=O$9),AND($F44&lt;&gt;"Complete",$E44="Off track"))</x:formula>
    </x:cfRule>
  </x:conditionalFormatting>
  <x:conditionalFormatting sqref="P44:P44">
    <x:cfRule type="expression" dxfId="1750" priority="1661">
      <x:formula>AND(AND($B44&lt;&gt;"",Projects!$M44&lt;&gt;"Check inputs",$F44&lt;&gt;"Cancelled",$G44&lt;DATE(YEAR(P$9),MONTH(P$9)+1,1),$H44&gt;=P$9),$F44="Complete")</x:formula>
    </x:cfRule>
    <x:cfRule type="expression" dxfId="1751" priority="1662">
      <x:formula>AND(AND($B44&lt;&gt;"",Projects!$M44&lt;&gt;"Check inputs",$F44&lt;&gt;"Cancelled",$G44&lt;DATE(YEAR(P$9),MONTH(P$9)+1,1),$H44&gt;=P$9),AND($F44&lt;&gt;"Complete",$E44="On track"))</x:formula>
    </x:cfRule>
    <x:cfRule type="expression" dxfId="1752" priority="1663">
      <x:formula>AND(AND($B44&lt;&gt;"",Projects!$M44&lt;&gt;"Check inputs",$F44&lt;&gt;"Cancelled",$G44&lt;DATE(YEAR(P$9),MONTH(P$9)+1,1),$H44&gt;=P$9),AND($F44&lt;&gt;"Complete",$E44="At risk"))</x:formula>
    </x:cfRule>
    <x:cfRule type="expression" dxfId="1753" priority="1664">
      <x:formula>AND(AND($B44&lt;&gt;"",Projects!$M44&lt;&gt;"Check inputs",$F44&lt;&gt;"Cancelled",$G44&lt;DATE(YEAR(P$9),MONTH(P$9)+1,1),$H44&gt;=P$9),AND($F44&lt;&gt;"Complete",$E44="Off track"))</x:formula>
    </x:cfRule>
  </x:conditionalFormatting>
  <x:conditionalFormatting sqref="Q44:Q44">
    <x:cfRule type="expression" dxfId="1754" priority="1665">
      <x:formula>AND(AND($B44&lt;&gt;"",Projects!$M44&lt;&gt;"Check inputs",$F44&lt;&gt;"Cancelled",$G44&lt;DATE(YEAR(Q$9),MONTH(Q$9)+1,1),$H44&gt;=Q$9),$F44="Complete")</x:formula>
    </x:cfRule>
    <x:cfRule type="expression" dxfId="1755" priority="1666">
      <x:formula>AND(AND($B44&lt;&gt;"",Projects!$M44&lt;&gt;"Check inputs",$F44&lt;&gt;"Cancelled",$G44&lt;DATE(YEAR(Q$9),MONTH(Q$9)+1,1),$H44&gt;=Q$9),AND($F44&lt;&gt;"Complete",$E44="On track"))</x:formula>
    </x:cfRule>
    <x:cfRule type="expression" dxfId="1756" priority="1667">
      <x:formula>AND(AND($B44&lt;&gt;"",Projects!$M44&lt;&gt;"Check inputs",$F44&lt;&gt;"Cancelled",$G44&lt;DATE(YEAR(Q$9),MONTH(Q$9)+1,1),$H44&gt;=Q$9),AND($F44&lt;&gt;"Complete",$E44="At risk"))</x:formula>
    </x:cfRule>
    <x:cfRule type="expression" dxfId="1757" priority="1668">
      <x:formula>AND(AND($B44&lt;&gt;"",Projects!$M44&lt;&gt;"Check inputs",$F44&lt;&gt;"Cancelled",$G44&lt;DATE(YEAR(Q$9),MONTH(Q$9)+1,1),$H44&gt;=Q$9),AND($F44&lt;&gt;"Complete",$E44="Off track"))</x:formula>
    </x:cfRule>
  </x:conditionalFormatting>
  <x:conditionalFormatting sqref="R44:R44">
    <x:cfRule type="expression" dxfId="1758" priority="1669">
      <x:formula>AND(AND($B44&lt;&gt;"",Projects!$M44&lt;&gt;"Check inputs",$F44&lt;&gt;"Cancelled",$G44&lt;DATE(YEAR(R$9),MONTH(R$9)+1,1),$H44&gt;=R$9),$F44="Complete")</x:formula>
    </x:cfRule>
    <x:cfRule type="expression" dxfId="1759" priority="1670">
      <x:formula>AND(AND($B44&lt;&gt;"",Projects!$M44&lt;&gt;"Check inputs",$F44&lt;&gt;"Cancelled",$G44&lt;DATE(YEAR(R$9),MONTH(R$9)+1,1),$H44&gt;=R$9),AND($F44&lt;&gt;"Complete",$E44="On track"))</x:formula>
    </x:cfRule>
    <x:cfRule type="expression" dxfId="1760" priority="1671">
      <x:formula>AND(AND($B44&lt;&gt;"",Projects!$M44&lt;&gt;"Check inputs",$F44&lt;&gt;"Cancelled",$G44&lt;DATE(YEAR(R$9),MONTH(R$9)+1,1),$H44&gt;=R$9),AND($F44&lt;&gt;"Complete",$E44="At risk"))</x:formula>
    </x:cfRule>
    <x:cfRule type="expression" dxfId="1761" priority="1672">
      <x:formula>AND(AND($B44&lt;&gt;"",Projects!$M44&lt;&gt;"Check inputs",$F44&lt;&gt;"Cancelled",$G44&lt;DATE(YEAR(R$9),MONTH(R$9)+1,1),$H44&gt;=R$9),AND($F44&lt;&gt;"Complete",$E44="Off track"))</x:formula>
    </x:cfRule>
  </x:conditionalFormatting>
  <x:conditionalFormatting sqref="S44:S44">
    <x:cfRule type="expression" dxfId="1762" priority="1673">
      <x:formula>AND(AND($B44&lt;&gt;"",Projects!$M44&lt;&gt;"Check inputs",$F44&lt;&gt;"Cancelled",$G44&lt;DATE(YEAR(S$9),MONTH(S$9)+1,1),$H44&gt;=S$9),$F44="Complete")</x:formula>
    </x:cfRule>
    <x:cfRule type="expression" dxfId="1763" priority="1674">
      <x:formula>AND(AND($B44&lt;&gt;"",Projects!$M44&lt;&gt;"Check inputs",$F44&lt;&gt;"Cancelled",$G44&lt;DATE(YEAR(S$9),MONTH(S$9)+1,1),$H44&gt;=S$9),AND($F44&lt;&gt;"Complete",$E44="On track"))</x:formula>
    </x:cfRule>
    <x:cfRule type="expression" dxfId="1764" priority="1675">
      <x:formula>AND(AND($B44&lt;&gt;"",Projects!$M44&lt;&gt;"Check inputs",$F44&lt;&gt;"Cancelled",$G44&lt;DATE(YEAR(S$9),MONTH(S$9)+1,1),$H44&gt;=S$9),AND($F44&lt;&gt;"Complete",$E44="At risk"))</x:formula>
    </x:cfRule>
    <x:cfRule type="expression" dxfId="1765" priority="1676">
      <x:formula>AND(AND($B44&lt;&gt;"",Projects!$M44&lt;&gt;"Check inputs",$F44&lt;&gt;"Cancelled",$G44&lt;DATE(YEAR(S$9),MONTH(S$9)+1,1),$H44&gt;=S$9),AND($F44&lt;&gt;"Complete",$E44="Off track"))</x:formula>
    </x:cfRule>
  </x:conditionalFormatting>
  <x:conditionalFormatting sqref="T44:T44">
    <x:cfRule type="expression" dxfId="1766" priority="1677">
      <x:formula>AND(AND($B44&lt;&gt;"",Projects!$M44&lt;&gt;"Check inputs",$F44&lt;&gt;"Cancelled",$G44&lt;DATE(YEAR(T$9),MONTH(T$9)+1,1),$H44&gt;=T$9),$F44="Complete")</x:formula>
    </x:cfRule>
    <x:cfRule type="expression" dxfId="1767" priority="1678">
      <x:formula>AND(AND($B44&lt;&gt;"",Projects!$M44&lt;&gt;"Check inputs",$F44&lt;&gt;"Cancelled",$G44&lt;DATE(YEAR(T$9),MONTH(T$9)+1,1),$H44&gt;=T$9),AND($F44&lt;&gt;"Complete",$E44="On track"))</x:formula>
    </x:cfRule>
    <x:cfRule type="expression" dxfId="1768" priority="1679">
      <x:formula>AND(AND($B44&lt;&gt;"",Projects!$M44&lt;&gt;"Check inputs",$F44&lt;&gt;"Cancelled",$G44&lt;DATE(YEAR(T$9),MONTH(T$9)+1,1),$H44&gt;=T$9),AND($F44&lt;&gt;"Complete",$E44="At risk"))</x:formula>
    </x:cfRule>
    <x:cfRule type="expression" dxfId="1769" priority="1680">
      <x:formula>AND(AND($B44&lt;&gt;"",Projects!$M44&lt;&gt;"Check inputs",$F44&lt;&gt;"Cancelled",$G44&lt;DATE(YEAR(T$9),MONTH(T$9)+1,1),$H44&gt;=T$9),AND($F44&lt;&gt;"Complete",$E44="Off track"))</x:formula>
    </x:cfRule>
  </x:conditionalFormatting>
  <x:conditionalFormatting sqref="I45:I45">
    <x:cfRule type="expression" dxfId="1770" priority="1681">
      <x:formula>AND(AND($B45&lt;&gt;"",Projects!$M45&lt;&gt;"Check inputs",$F45&lt;&gt;"Cancelled",$G45&lt;DATE(YEAR(I$9),MONTH(I$9)+1,1),$H45&gt;=I$9),$F45="Complete")</x:formula>
    </x:cfRule>
    <x:cfRule type="expression" dxfId="1771" priority="1682">
      <x:formula>AND(AND($B45&lt;&gt;"",Projects!$M45&lt;&gt;"Check inputs",$F45&lt;&gt;"Cancelled",$G45&lt;DATE(YEAR(I$9),MONTH(I$9)+1,1),$H45&gt;=I$9),AND($F45&lt;&gt;"Complete",$E45="On track"))</x:formula>
    </x:cfRule>
    <x:cfRule type="expression" dxfId="1772" priority="1683">
      <x:formula>AND(AND($B45&lt;&gt;"",Projects!$M45&lt;&gt;"Check inputs",$F45&lt;&gt;"Cancelled",$G45&lt;DATE(YEAR(I$9),MONTH(I$9)+1,1),$H45&gt;=I$9),AND($F45&lt;&gt;"Complete",$E45="At risk"))</x:formula>
    </x:cfRule>
    <x:cfRule type="expression" dxfId="1773" priority="1684">
      <x:formula>AND(AND($B45&lt;&gt;"",Projects!$M45&lt;&gt;"Check inputs",$F45&lt;&gt;"Cancelled",$G45&lt;DATE(YEAR(I$9),MONTH(I$9)+1,1),$H45&gt;=I$9),AND($F45&lt;&gt;"Complete",$E45="Off track"))</x:formula>
    </x:cfRule>
  </x:conditionalFormatting>
  <x:conditionalFormatting sqref="J45:J45">
    <x:cfRule type="expression" dxfId="1774" priority="1685">
      <x:formula>AND(AND($B45&lt;&gt;"",Projects!$M45&lt;&gt;"Check inputs",$F45&lt;&gt;"Cancelled",$G45&lt;DATE(YEAR(J$9),MONTH(J$9)+1,1),$H45&gt;=J$9),$F45="Complete")</x:formula>
    </x:cfRule>
    <x:cfRule type="expression" dxfId="1775" priority="1686">
      <x:formula>AND(AND($B45&lt;&gt;"",Projects!$M45&lt;&gt;"Check inputs",$F45&lt;&gt;"Cancelled",$G45&lt;DATE(YEAR(J$9),MONTH(J$9)+1,1),$H45&gt;=J$9),AND($F45&lt;&gt;"Complete",$E45="On track"))</x:formula>
    </x:cfRule>
    <x:cfRule type="expression" dxfId="1776" priority="1687">
      <x:formula>AND(AND($B45&lt;&gt;"",Projects!$M45&lt;&gt;"Check inputs",$F45&lt;&gt;"Cancelled",$G45&lt;DATE(YEAR(J$9),MONTH(J$9)+1,1),$H45&gt;=J$9),AND($F45&lt;&gt;"Complete",$E45="At risk"))</x:formula>
    </x:cfRule>
    <x:cfRule type="expression" dxfId="1777" priority="1688">
      <x:formula>AND(AND($B45&lt;&gt;"",Projects!$M45&lt;&gt;"Check inputs",$F45&lt;&gt;"Cancelled",$G45&lt;DATE(YEAR(J$9),MONTH(J$9)+1,1),$H45&gt;=J$9),AND($F45&lt;&gt;"Complete",$E45="Off track"))</x:formula>
    </x:cfRule>
  </x:conditionalFormatting>
  <x:conditionalFormatting sqref="K45:K45">
    <x:cfRule type="expression" dxfId="1778" priority="1689">
      <x:formula>AND(AND($B45&lt;&gt;"",Projects!$M45&lt;&gt;"Check inputs",$F45&lt;&gt;"Cancelled",$G45&lt;DATE(YEAR(K$9),MONTH(K$9)+1,1),$H45&gt;=K$9),$F45="Complete")</x:formula>
    </x:cfRule>
    <x:cfRule type="expression" dxfId="1779" priority="1690">
      <x:formula>AND(AND($B45&lt;&gt;"",Projects!$M45&lt;&gt;"Check inputs",$F45&lt;&gt;"Cancelled",$G45&lt;DATE(YEAR(K$9),MONTH(K$9)+1,1),$H45&gt;=K$9),AND($F45&lt;&gt;"Complete",$E45="On track"))</x:formula>
    </x:cfRule>
    <x:cfRule type="expression" dxfId="1780" priority="1691">
      <x:formula>AND(AND($B45&lt;&gt;"",Projects!$M45&lt;&gt;"Check inputs",$F45&lt;&gt;"Cancelled",$G45&lt;DATE(YEAR(K$9),MONTH(K$9)+1,1),$H45&gt;=K$9),AND($F45&lt;&gt;"Complete",$E45="At risk"))</x:formula>
    </x:cfRule>
    <x:cfRule type="expression" dxfId="1781" priority="1692">
      <x:formula>AND(AND($B45&lt;&gt;"",Projects!$M45&lt;&gt;"Check inputs",$F45&lt;&gt;"Cancelled",$G45&lt;DATE(YEAR(K$9),MONTH(K$9)+1,1),$H45&gt;=K$9),AND($F45&lt;&gt;"Complete",$E45="Off track"))</x:formula>
    </x:cfRule>
  </x:conditionalFormatting>
  <x:conditionalFormatting sqref="L45:L45">
    <x:cfRule type="expression" dxfId="1782" priority="1693">
      <x:formula>AND(AND($B45&lt;&gt;"",Projects!$M45&lt;&gt;"Check inputs",$F45&lt;&gt;"Cancelled",$G45&lt;DATE(YEAR(L$9),MONTH(L$9)+1,1),$H45&gt;=L$9),$F45="Complete")</x:formula>
    </x:cfRule>
    <x:cfRule type="expression" dxfId="1783" priority="1694">
      <x:formula>AND(AND($B45&lt;&gt;"",Projects!$M45&lt;&gt;"Check inputs",$F45&lt;&gt;"Cancelled",$G45&lt;DATE(YEAR(L$9),MONTH(L$9)+1,1),$H45&gt;=L$9),AND($F45&lt;&gt;"Complete",$E45="On track"))</x:formula>
    </x:cfRule>
    <x:cfRule type="expression" dxfId="1784" priority="1695">
      <x:formula>AND(AND($B45&lt;&gt;"",Projects!$M45&lt;&gt;"Check inputs",$F45&lt;&gt;"Cancelled",$G45&lt;DATE(YEAR(L$9),MONTH(L$9)+1,1),$H45&gt;=L$9),AND($F45&lt;&gt;"Complete",$E45="At risk"))</x:formula>
    </x:cfRule>
    <x:cfRule type="expression" dxfId="1785" priority="1696">
      <x:formula>AND(AND($B45&lt;&gt;"",Projects!$M45&lt;&gt;"Check inputs",$F45&lt;&gt;"Cancelled",$G45&lt;DATE(YEAR(L$9),MONTH(L$9)+1,1),$H45&gt;=L$9),AND($F45&lt;&gt;"Complete",$E45="Off track"))</x:formula>
    </x:cfRule>
  </x:conditionalFormatting>
  <x:conditionalFormatting sqref="M45:M45">
    <x:cfRule type="expression" dxfId="1786" priority="1697">
      <x:formula>AND(AND($B45&lt;&gt;"",Projects!$M45&lt;&gt;"Check inputs",$F45&lt;&gt;"Cancelled",$G45&lt;DATE(YEAR(M$9),MONTH(M$9)+1,1),$H45&gt;=M$9),$F45="Complete")</x:formula>
    </x:cfRule>
    <x:cfRule type="expression" dxfId="1787" priority="1698">
      <x:formula>AND(AND($B45&lt;&gt;"",Projects!$M45&lt;&gt;"Check inputs",$F45&lt;&gt;"Cancelled",$G45&lt;DATE(YEAR(M$9),MONTH(M$9)+1,1),$H45&gt;=M$9),AND($F45&lt;&gt;"Complete",$E45="On track"))</x:formula>
    </x:cfRule>
    <x:cfRule type="expression" dxfId="1788" priority="1699">
      <x:formula>AND(AND($B45&lt;&gt;"",Projects!$M45&lt;&gt;"Check inputs",$F45&lt;&gt;"Cancelled",$G45&lt;DATE(YEAR(M$9),MONTH(M$9)+1,1),$H45&gt;=M$9),AND($F45&lt;&gt;"Complete",$E45="At risk"))</x:formula>
    </x:cfRule>
    <x:cfRule type="expression" dxfId="1789" priority="1700">
      <x:formula>AND(AND($B45&lt;&gt;"",Projects!$M45&lt;&gt;"Check inputs",$F45&lt;&gt;"Cancelled",$G45&lt;DATE(YEAR(M$9),MONTH(M$9)+1,1),$H45&gt;=M$9),AND($F45&lt;&gt;"Complete",$E45="Off track"))</x:formula>
    </x:cfRule>
  </x:conditionalFormatting>
  <x:conditionalFormatting sqref="N45:N45">
    <x:cfRule type="expression" dxfId="1790" priority="1701">
      <x:formula>AND(AND($B45&lt;&gt;"",Projects!$M45&lt;&gt;"Check inputs",$F45&lt;&gt;"Cancelled",$G45&lt;DATE(YEAR(N$9),MONTH(N$9)+1,1),$H45&gt;=N$9),$F45="Complete")</x:formula>
    </x:cfRule>
    <x:cfRule type="expression" dxfId="1791" priority="1702">
      <x:formula>AND(AND($B45&lt;&gt;"",Projects!$M45&lt;&gt;"Check inputs",$F45&lt;&gt;"Cancelled",$G45&lt;DATE(YEAR(N$9),MONTH(N$9)+1,1),$H45&gt;=N$9),AND($F45&lt;&gt;"Complete",$E45="On track"))</x:formula>
    </x:cfRule>
    <x:cfRule type="expression" dxfId="1792" priority="1703">
      <x:formula>AND(AND($B45&lt;&gt;"",Projects!$M45&lt;&gt;"Check inputs",$F45&lt;&gt;"Cancelled",$G45&lt;DATE(YEAR(N$9),MONTH(N$9)+1,1),$H45&gt;=N$9),AND($F45&lt;&gt;"Complete",$E45="At risk"))</x:formula>
    </x:cfRule>
    <x:cfRule type="expression" dxfId="1793" priority="1704">
      <x:formula>AND(AND($B45&lt;&gt;"",Projects!$M45&lt;&gt;"Check inputs",$F45&lt;&gt;"Cancelled",$G45&lt;DATE(YEAR(N$9),MONTH(N$9)+1,1),$H45&gt;=N$9),AND($F45&lt;&gt;"Complete",$E45="Off track"))</x:formula>
    </x:cfRule>
  </x:conditionalFormatting>
  <x:conditionalFormatting sqref="O45:O45">
    <x:cfRule type="expression" dxfId="1794" priority="1705">
      <x:formula>AND(AND($B45&lt;&gt;"",Projects!$M45&lt;&gt;"Check inputs",$F45&lt;&gt;"Cancelled",$G45&lt;DATE(YEAR(O$9),MONTH(O$9)+1,1),$H45&gt;=O$9),$F45="Complete")</x:formula>
    </x:cfRule>
    <x:cfRule type="expression" dxfId="1795" priority="1706">
      <x:formula>AND(AND($B45&lt;&gt;"",Projects!$M45&lt;&gt;"Check inputs",$F45&lt;&gt;"Cancelled",$G45&lt;DATE(YEAR(O$9),MONTH(O$9)+1,1),$H45&gt;=O$9),AND($F45&lt;&gt;"Complete",$E45="On track"))</x:formula>
    </x:cfRule>
    <x:cfRule type="expression" dxfId="1796" priority="1707">
      <x:formula>AND(AND($B45&lt;&gt;"",Projects!$M45&lt;&gt;"Check inputs",$F45&lt;&gt;"Cancelled",$G45&lt;DATE(YEAR(O$9),MONTH(O$9)+1,1),$H45&gt;=O$9),AND($F45&lt;&gt;"Complete",$E45="At risk"))</x:formula>
    </x:cfRule>
    <x:cfRule type="expression" dxfId="1797" priority="1708">
      <x:formula>AND(AND($B45&lt;&gt;"",Projects!$M45&lt;&gt;"Check inputs",$F45&lt;&gt;"Cancelled",$G45&lt;DATE(YEAR(O$9),MONTH(O$9)+1,1),$H45&gt;=O$9),AND($F45&lt;&gt;"Complete",$E45="Off track"))</x:formula>
    </x:cfRule>
  </x:conditionalFormatting>
  <x:conditionalFormatting sqref="P45:P45">
    <x:cfRule type="expression" dxfId="1798" priority="1709">
      <x:formula>AND(AND($B45&lt;&gt;"",Projects!$M45&lt;&gt;"Check inputs",$F45&lt;&gt;"Cancelled",$G45&lt;DATE(YEAR(P$9),MONTH(P$9)+1,1),$H45&gt;=P$9),$F45="Complete")</x:formula>
    </x:cfRule>
    <x:cfRule type="expression" dxfId="1799" priority="1710">
      <x:formula>AND(AND($B45&lt;&gt;"",Projects!$M45&lt;&gt;"Check inputs",$F45&lt;&gt;"Cancelled",$G45&lt;DATE(YEAR(P$9),MONTH(P$9)+1,1),$H45&gt;=P$9),AND($F45&lt;&gt;"Complete",$E45="On track"))</x:formula>
    </x:cfRule>
    <x:cfRule type="expression" dxfId="1800" priority="1711">
      <x:formula>AND(AND($B45&lt;&gt;"",Projects!$M45&lt;&gt;"Check inputs",$F45&lt;&gt;"Cancelled",$G45&lt;DATE(YEAR(P$9),MONTH(P$9)+1,1),$H45&gt;=P$9),AND($F45&lt;&gt;"Complete",$E45="At risk"))</x:formula>
    </x:cfRule>
    <x:cfRule type="expression" dxfId="1801" priority="1712">
      <x:formula>AND(AND($B45&lt;&gt;"",Projects!$M45&lt;&gt;"Check inputs",$F45&lt;&gt;"Cancelled",$G45&lt;DATE(YEAR(P$9),MONTH(P$9)+1,1),$H45&gt;=P$9),AND($F45&lt;&gt;"Complete",$E45="Off track"))</x:formula>
    </x:cfRule>
  </x:conditionalFormatting>
  <x:conditionalFormatting sqref="Q45:Q45">
    <x:cfRule type="expression" dxfId="1802" priority="1713">
      <x:formula>AND(AND($B45&lt;&gt;"",Projects!$M45&lt;&gt;"Check inputs",$F45&lt;&gt;"Cancelled",$G45&lt;DATE(YEAR(Q$9),MONTH(Q$9)+1,1),$H45&gt;=Q$9),$F45="Complete")</x:formula>
    </x:cfRule>
    <x:cfRule type="expression" dxfId="1803" priority="1714">
      <x:formula>AND(AND($B45&lt;&gt;"",Projects!$M45&lt;&gt;"Check inputs",$F45&lt;&gt;"Cancelled",$G45&lt;DATE(YEAR(Q$9),MONTH(Q$9)+1,1),$H45&gt;=Q$9),AND($F45&lt;&gt;"Complete",$E45="On track"))</x:formula>
    </x:cfRule>
    <x:cfRule type="expression" dxfId="1804" priority="1715">
      <x:formula>AND(AND($B45&lt;&gt;"",Projects!$M45&lt;&gt;"Check inputs",$F45&lt;&gt;"Cancelled",$G45&lt;DATE(YEAR(Q$9),MONTH(Q$9)+1,1),$H45&gt;=Q$9),AND($F45&lt;&gt;"Complete",$E45="At risk"))</x:formula>
    </x:cfRule>
    <x:cfRule type="expression" dxfId="1805" priority="1716">
      <x:formula>AND(AND($B45&lt;&gt;"",Projects!$M45&lt;&gt;"Check inputs",$F45&lt;&gt;"Cancelled",$G45&lt;DATE(YEAR(Q$9),MONTH(Q$9)+1,1),$H45&gt;=Q$9),AND($F45&lt;&gt;"Complete",$E45="Off track"))</x:formula>
    </x:cfRule>
  </x:conditionalFormatting>
  <x:conditionalFormatting sqref="R45:R45">
    <x:cfRule type="expression" dxfId="1806" priority="1717">
      <x:formula>AND(AND($B45&lt;&gt;"",Projects!$M45&lt;&gt;"Check inputs",$F45&lt;&gt;"Cancelled",$G45&lt;DATE(YEAR(R$9),MONTH(R$9)+1,1),$H45&gt;=R$9),$F45="Complete")</x:formula>
    </x:cfRule>
    <x:cfRule type="expression" dxfId="1807" priority="1718">
      <x:formula>AND(AND($B45&lt;&gt;"",Projects!$M45&lt;&gt;"Check inputs",$F45&lt;&gt;"Cancelled",$G45&lt;DATE(YEAR(R$9),MONTH(R$9)+1,1),$H45&gt;=R$9),AND($F45&lt;&gt;"Complete",$E45="On track"))</x:formula>
    </x:cfRule>
    <x:cfRule type="expression" dxfId="1808" priority="1719">
      <x:formula>AND(AND($B45&lt;&gt;"",Projects!$M45&lt;&gt;"Check inputs",$F45&lt;&gt;"Cancelled",$G45&lt;DATE(YEAR(R$9),MONTH(R$9)+1,1),$H45&gt;=R$9),AND($F45&lt;&gt;"Complete",$E45="At risk"))</x:formula>
    </x:cfRule>
    <x:cfRule type="expression" dxfId="1809" priority="1720">
      <x:formula>AND(AND($B45&lt;&gt;"",Projects!$M45&lt;&gt;"Check inputs",$F45&lt;&gt;"Cancelled",$G45&lt;DATE(YEAR(R$9),MONTH(R$9)+1,1),$H45&gt;=R$9),AND($F45&lt;&gt;"Complete",$E45="Off track"))</x:formula>
    </x:cfRule>
  </x:conditionalFormatting>
  <x:conditionalFormatting sqref="S45:S45">
    <x:cfRule type="expression" dxfId="1810" priority="1721">
      <x:formula>AND(AND($B45&lt;&gt;"",Projects!$M45&lt;&gt;"Check inputs",$F45&lt;&gt;"Cancelled",$G45&lt;DATE(YEAR(S$9),MONTH(S$9)+1,1),$H45&gt;=S$9),$F45="Complete")</x:formula>
    </x:cfRule>
    <x:cfRule type="expression" dxfId="1811" priority="1722">
      <x:formula>AND(AND($B45&lt;&gt;"",Projects!$M45&lt;&gt;"Check inputs",$F45&lt;&gt;"Cancelled",$G45&lt;DATE(YEAR(S$9),MONTH(S$9)+1,1),$H45&gt;=S$9),AND($F45&lt;&gt;"Complete",$E45="On track"))</x:formula>
    </x:cfRule>
    <x:cfRule type="expression" dxfId="1812" priority="1723">
      <x:formula>AND(AND($B45&lt;&gt;"",Projects!$M45&lt;&gt;"Check inputs",$F45&lt;&gt;"Cancelled",$G45&lt;DATE(YEAR(S$9),MONTH(S$9)+1,1),$H45&gt;=S$9),AND($F45&lt;&gt;"Complete",$E45="At risk"))</x:formula>
    </x:cfRule>
    <x:cfRule type="expression" dxfId="1813" priority="1724">
      <x:formula>AND(AND($B45&lt;&gt;"",Projects!$M45&lt;&gt;"Check inputs",$F45&lt;&gt;"Cancelled",$G45&lt;DATE(YEAR(S$9),MONTH(S$9)+1,1),$H45&gt;=S$9),AND($F45&lt;&gt;"Complete",$E45="Off track"))</x:formula>
    </x:cfRule>
  </x:conditionalFormatting>
  <x:conditionalFormatting sqref="T45:T45">
    <x:cfRule type="expression" dxfId="1814" priority="1725">
      <x:formula>AND(AND($B45&lt;&gt;"",Projects!$M45&lt;&gt;"Check inputs",$F45&lt;&gt;"Cancelled",$G45&lt;DATE(YEAR(T$9),MONTH(T$9)+1,1),$H45&gt;=T$9),$F45="Complete")</x:formula>
    </x:cfRule>
    <x:cfRule type="expression" dxfId="1815" priority="1726">
      <x:formula>AND(AND($B45&lt;&gt;"",Projects!$M45&lt;&gt;"Check inputs",$F45&lt;&gt;"Cancelled",$G45&lt;DATE(YEAR(T$9),MONTH(T$9)+1,1),$H45&gt;=T$9),AND($F45&lt;&gt;"Complete",$E45="On track"))</x:formula>
    </x:cfRule>
    <x:cfRule type="expression" dxfId="1816" priority="1727">
      <x:formula>AND(AND($B45&lt;&gt;"",Projects!$M45&lt;&gt;"Check inputs",$F45&lt;&gt;"Cancelled",$G45&lt;DATE(YEAR(T$9),MONTH(T$9)+1,1),$H45&gt;=T$9),AND($F45&lt;&gt;"Complete",$E45="At risk"))</x:formula>
    </x:cfRule>
    <x:cfRule type="expression" dxfId="1817" priority="1728">
      <x:formula>AND(AND($B45&lt;&gt;"",Projects!$M45&lt;&gt;"Check inputs",$F45&lt;&gt;"Cancelled",$G45&lt;DATE(YEAR(T$9),MONTH(T$9)+1,1),$H45&gt;=T$9),AND($F45&lt;&gt;"Complete",$E45="Off track"))</x:formula>
    </x:cfRule>
  </x:conditionalFormatting>
  <x:conditionalFormatting sqref="I46:I46">
    <x:cfRule type="expression" dxfId="1818" priority="1729">
      <x:formula>AND(AND($B46&lt;&gt;"",Projects!$M46&lt;&gt;"Check inputs",$F46&lt;&gt;"Cancelled",$G46&lt;DATE(YEAR(I$9),MONTH(I$9)+1,1),$H46&gt;=I$9),$F46="Complete")</x:formula>
    </x:cfRule>
    <x:cfRule type="expression" dxfId="1819" priority="1730">
      <x:formula>AND(AND($B46&lt;&gt;"",Projects!$M46&lt;&gt;"Check inputs",$F46&lt;&gt;"Cancelled",$G46&lt;DATE(YEAR(I$9),MONTH(I$9)+1,1),$H46&gt;=I$9),AND($F46&lt;&gt;"Complete",$E46="On track"))</x:formula>
    </x:cfRule>
    <x:cfRule type="expression" dxfId="1820" priority="1731">
      <x:formula>AND(AND($B46&lt;&gt;"",Projects!$M46&lt;&gt;"Check inputs",$F46&lt;&gt;"Cancelled",$G46&lt;DATE(YEAR(I$9),MONTH(I$9)+1,1),$H46&gt;=I$9),AND($F46&lt;&gt;"Complete",$E46="At risk"))</x:formula>
    </x:cfRule>
    <x:cfRule type="expression" dxfId="1821" priority="1732">
      <x:formula>AND(AND($B46&lt;&gt;"",Projects!$M46&lt;&gt;"Check inputs",$F46&lt;&gt;"Cancelled",$G46&lt;DATE(YEAR(I$9),MONTH(I$9)+1,1),$H46&gt;=I$9),AND($F46&lt;&gt;"Complete",$E46="Off track"))</x:formula>
    </x:cfRule>
  </x:conditionalFormatting>
  <x:conditionalFormatting sqref="J46:J46">
    <x:cfRule type="expression" dxfId="1822" priority="1733">
      <x:formula>AND(AND($B46&lt;&gt;"",Projects!$M46&lt;&gt;"Check inputs",$F46&lt;&gt;"Cancelled",$G46&lt;DATE(YEAR(J$9),MONTH(J$9)+1,1),$H46&gt;=J$9),$F46="Complete")</x:formula>
    </x:cfRule>
    <x:cfRule type="expression" dxfId="1823" priority="1734">
      <x:formula>AND(AND($B46&lt;&gt;"",Projects!$M46&lt;&gt;"Check inputs",$F46&lt;&gt;"Cancelled",$G46&lt;DATE(YEAR(J$9),MONTH(J$9)+1,1),$H46&gt;=J$9),AND($F46&lt;&gt;"Complete",$E46="On track"))</x:formula>
    </x:cfRule>
    <x:cfRule type="expression" dxfId="1824" priority="1735">
      <x:formula>AND(AND($B46&lt;&gt;"",Projects!$M46&lt;&gt;"Check inputs",$F46&lt;&gt;"Cancelled",$G46&lt;DATE(YEAR(J$9),MONTH(J$9)+1,1),$H46&gt;=J$9),AND($F46&lt;&gt;"Complete",$E46="At risk"))</x:formula>
    </x:cfRule>
    <x:cfRule type="expression" dxfId="1825" priority="1736">
      <x:formula>AND(AND($B46&lt;&gt;"",Projects!$M46&lt;&gt;"Check inputs",$F46&lt;&gt;"Cancelled",$G46&lt;DATE(YEAR(J$9),MONTH(J$9)+1,1),$H46&gt;=J$9),AND($F46&lt;&gt;"Complete",$E46="Off track"))</x:formula>
    </x:cfRule>
  </x:conditionalFormatting>
  <x:conditionalFormatting sqref="K46:K46">
    <x:cfRule type="expression" dxfId="1826" priority="1737">
      <x:formula>AND(AND($B46&lt;&gt;"",Projects!$M46&lt;&gt;"Check inputs",$F46&lt;&gt;"Cancelled",$G46&lt;DATE(YEAR(K$9),MONTH(K$9)+1,1),$H46&gt;=K$9),$F46="Complete")</x:formula>
    </x:cfRule>
    <x:cfRule type="expression" dxfId="1827" priority="1738">
      <x:formula>AND(AND($B46&lt;&gt;"",Projects!$M46&lt;&gt;"Check inputs",$F46&lt;&gt;"Cancelled",$G46&lt;DATE(YEAR(K$9),MONTH(K$9)+1,1),$H46&gt;=K$9),AND($F46&lt;&gt;"Complete",$E46="On track"))</x:formula>
    </x:cfRule>
    <x:cfRule type="expression" dxfId="1828" priority="1739">
      <x:formula>AND(AND($B46&lt;&gt;"",Projects!$M46&lt;&gt;"Check inputs",$F46&lt;&gt;"Cancelled",$G46&lt;DATE(YEAR(K$9),MONTH(K$9)+1,1),$H46&gt;=K$9),AND($F46&lt;&gt;"Complete",$E46="At risk"))</x:formula>
    </x:cfRule>
    <x:cfRule type="expression" dxfId="1829" priority="1740">
      <x:formula>AND(AND($B46&lt;&gt;"",Projects!$M46&lt;&gt;"Check inputs",$F46&lt;&gt;"Cancelled",$G46&lt;DATE(YEAR(K$9),MONTH(K$9)+1,1),$H46&gt;=K$9),AND($F46&lt;&gt;"Complete",$E46="Off track"))</x:formula>
    </x:cfRule>
  </x:conditionalFormatting>
  <x:conditionalFormatting sqref="L46:L46">
    <x:cfRule type="expression" dxfId="1830" priority="1741">
      <x:formula>AND(AND($B46&lt;&gt;"",Projects!$M46&lt;&gt;"Check inputs",$F46&lt;&gt;"Cancelled",$G46&lt;DATE(YEAR(L$9),MONTH(L$9)+1,1),$H46&gt;=L$9),$F46="Complete")</x:formula>
    </x:cfRule>
    <x:cfRule type="expression" dxfId="1831" priority="1742">
      <x:formula>AND(AND($B46&lt;&gt;"",Projects!$M46&lt;&gt;"Check inputs",$F46&lt;&gt;"Cancelled",$G46&lt;DATE(YEAR(L$9),MONTH(L$9)+1,1),$H46&gt;=L$9),AND($F46&lt;&gt;"Complete",$E46="On track"))</x:formula>
    </x:cfRule>
    <x:cfRule type="expression" dxfId="1832" priority="1743">
      <x:formula>AND(AND($B46&lt;&gt;"",Projects!$M46&lt;&gt;"Check inputs",$F46&lt;&gt;"Cancelled",$G46&lt;DATE(YEAR(L$9),MONTH(L$9)+1,1),$H46&gt;=L$9),AND($F46&lt;&gt;"Complete",$E46="At risk"))</x:formula>
    </x:cfRule>
    <x:cfRule type="expression" dxfId="1833" priority="1744">
      <x:formula>AND(AND($B46&lt;&gt;"",Projects!$M46&lt;&gt;"Check inputs",$F46&lt;&gt;"Cancelled",$G46&lt;DATE(YEAR(L$9),MONTH(L$9)+1,1),$H46&gt;=L$9),AND($F46&lt;&gt;"Complete",$E46="Off track"))</x:formula>
    </x:cfRule>
  </x:conditionalFormatting>
  <x:conditionalFormatting sqref="M46:M46">
    <x:cfRule type="expression" dxfId="1834" priority="1745">
      <x:formula>AND(AND($B46&lt;&gt;"",Projects!$M46&lt;&gt;"Check inputs",$F46&lt;&gt;"Cancelled",$G46&lt;DATE(YEAR(M$9),MONTH(M$9)+1,1),$H46&gt;=M$9),$F46="Complete")</x:formula>
    </x:cfRule>
    <x:cfRule type="expression" dxfId="1835" priority="1746">
      <x:formula>AND(AND($B46&lt;&gt;"",Projects!$M46&lt;&gt;"Check inputs",$F46&lt;&gt;"Cancelled",$G46&lt;DATE(YEAR(M$9),MONTH(M$9)+1,1),$H46&gt;=M$9),AND($F46&lt;&gt;"Complete",$E46="On track"))</x:formula>
    </x:cfRule>
    <x:cfRule type="expression" dxfId="1836" priority="1747">
      <x:formula>AND(AND($B46&lt;&gt;"",Projects!$M46&lt;&gt;"Check inputs",$F46&lt;&gt;"Cancelled",$G46&lt;DATE(YEAR(M$9),MONTH(M$9)+1,1),$H46&gt;=M$9),AND($F46&lt;&gt;"Complete",$E46="At risk"))</x:formula>
    </x:cfRule>
    <x:cfRule type="expression" dxfId="1837" priority="1748">
      <x:formula>AND(AND($B46&lt;&gt;"",Projects!$M46&lt;&gt;"Check inputs",$F46&lt;&gt;"Cancelled",$G46&lt;DATE(YEAR(M$9),MONTH(M$9)+1,1),$H46&gt;=M$9),AND($F46&lt;&gt;"Complete",$E46="Off track"))</x:formula>
    </x:cfRule>
  </x:conditionalFormatting>
  <x:conditionalFormatting sqref="N46:N46">
    <x:cfRule type="expression" dxfId="1838" priority="1749">
      <x:formula>AND(AND($B46&lt;&gt;"",Projects!$M46&lt;&gt;"Check inputs",$F46&lt;&gt;"Cancelled",$G46&lt;DATE(YEAR(N$9),MONTH(N$9)+1,1),$H46&gt;=N$9),$F46="Complete")</x:formula>
    </x:cfRule>
    <x:cfRule type="expression" dxfId="1839" priority="1750">
      <x:formula>AND(AND($B46&lt;&gt;"",Projects!$M46&lt;&gt;"Check inputs",$F46&lt;&gt;"Cancelled",$G46&lt;DATE(YEAR(N$9),MONTH(N$9)+1,1),$H46&gt;=N$9),AND($F46&lt;&gt;"Complete",$E46="On track"))</x:formula>
    </x:cfRule>
    <x:cfRule type="expression" dxfId="1840" priority="1751">
      <x:formula>AND(AND($B46&lt;&gt;"",Projects!$M46&lt;&gt;"Check inputs",$F46&lt;&gt;"Cancelled",$G46&lt;DATE(YEAR(N$9),MONTH(N$9)+1,1),$H46&gt;=N$9),AND($F46&lt;&gt;"Complete",$E46="At risk"))</x:formula>
    </x:cfRule>
    <x:cfRule type="expression" dxfId="1841" priority="1752">
      <x:formula>AND(AND($B46&lt;&gt;"",Projects!$M46&lt;&gt;"Check inputs",$F46&lt;&gt;"Cancelled",$G46&lt;DATE(YEAR(N$9),MONTH(N$9)+1,1),$H46&gt;=N$9),AND($F46&lt;&gt;"Complete",$E46="Off track"))</x:formula>
    </x:cfRule>
  </x:conditionalFormatting>
  <x:conditionalFormatting sqref="O46:O46">
    <x:cfRule type="expression" dxfId="1842" priority="1753">
      <x:formula>AND(AND($B46&lt;&gt;"",Projects!$M46&lt;&gt;"Check inputs",$F46&lt;&gt;"Cancelled",$G46&lt;DATE(YEAR(O$9),MONTH(O$9)+1,1),$H46&gt;=O$9),$F46="Complete")</x:formula>
    </x:cfRule>
    <x:cfRule type="expression" dxfId="1843" priority="1754">
      <x:formula>AND(AND($B46&lt;&gt;"",Projects!$M46&lt;&gt;"Check inputs",$F46&lt;&gt;"Cancelled",$G46&lt;DATE(YEAR(O$9),MONTH(O$9)+1,1),$H46&gt;=O$9),AND($F46&lt;&gt;"Complete",$E46="On track"))</x:formula>
    </x:cfRule>
    <x:cfRule type="expression" dxfId="1844" priority="1755">
      <x:formula>AND(AND($B46&lt;&gt;"",Projects!$M46&lt;&gt;"Check inputs",$F46&lt;&gt;"Cancelled",$G46&lt;DATE(YEAR(O$9),MONTH(O$9)+1,1),$H46&gt;=O$9),AND($F46&lt;&gt;"Complete",$E46="At risk"))</x:formula>
    </x:cfRule>
    <x:cfRule type="expression" dxfId="1845" priority="1756">
      <x:formula>AND(AND($B46&lt;&gt;"",Projects!$M46&lt;&gt;"Check inputs",$F46&lt;&gt;"Cancelled",$G46&lt;DATE(YEAR(O$9),MONTH(O$9)+1,1),$H46&gt;=O$9),AND($F46&lt;&gt;"Complete",$E46="Off track"))</x:formula>
    </x:cfRule>
  </x:conditionalFormatting>
  <x:conditionalFormatting sqref="P46:P46">
    <x:cfRule type="expression" dxfId="1846" priority="1757">
      <x:formula>AND(AND($B46&lt;&gt;"",Projects!$M46&lt;&gt;"Check inputs",$F46&lt;&gt;"Cancelled",$G46&lt;DATE(YEAR(P$9),MONTH(P$9)+1,1),$H46&gt;=P$9),$F46="Complete")</x:formula>
    </x:cfRule>
    <x:cfRule type="expression" dxfId="1847" priority="1758">
      <x:formula>AND(AND($B46&lt;&gt;"",Projects!$M46&lt;&gt;"Check inputs",$F46&lt;&gt;"Cancelled",$G46&lt;DATE(YEAR(P$9),MONTH(P$9)+1,1),$H46&gt;=P$9),AND($F46&lt;&gt;"Complete",$E46="On track"))</x:formula>
    </x:cfRule>
    <x:cfRule type="expression" dxfId="1848" priority="1759">
      <x:formula>AND(AND($B46&lt;&gt;"",Projects!$M46&lt;&gt;"Check inputs",$F46&lt;&gt;"Cancelled",$G46&lt;DATE(YEAR(P$9),MONTH(P$9)+1,1),$H46&gt;=P$9),AND($F46&lt;&gt;"Complete",$E46="At risk"))</x:formula>
    </x:cfRule>
    <x:cfRule type="expression" dxfId="1849" priority="1760">
      <x:formula>AND(AND($B46&lt;&gt;"",Projects!$M46&lt;&gt;"Check inputs",$F46&lt;&gt;"Cancelled",$G46&lt;DATE(YEAR(P$9),MONTH(P$9)+1,1),$H46&gt;=P$9),AND($F46&lt;&gt;"Complete",$E46="Off track"))</x:formula>
    </x:cfRule>
  </x:conditionalFormatting>
  <x:conditionalFormatting sqref="Q46:Q46">
    <x:cfRule type="expression" dxfId="1850" priority="1761">
      <x:formula>AND(AND($B46&lt;&gt;"",Projects!$M46&lt;&gt;"Check inputs",$F46&lt;&gt;"Cancelled",$G46&lt;DATE(YEAR(Q$9),MONTH(Q$9)+1,1),$H46&gt;=Q$9),$F46="Complete")</x:formula>
    </x:cfRule>
    <x:cfRule type="expression" dxfId="1851" priority="1762">
      <x:formula>AND(AND($B46&lt;&gt;"",Projects!$M46&lt;&gt;"Check inputs",$F46&lt;&gt;"Cancelled",$G46&lt;DATE(YEAR(Q$9),MONTH(Q$9)+1,1),$H46&gt;=Q$9),AND($F46&lt;&gt;"Complete",$E46="On track"))</x:formula>
    </x:cfRule>
    <x:cfRule type="expression" dxfId="1852" priority="1763">
      <x:formula>AND(AND($B46&lt;&gt;"",Projects!$M46&lt;&gt;"Check inputs",$F46&lt;&gt;"Cancelled",$G46&lt;DATE(YEAR(Q$9),MONTH(Q$9)+1,1),$H46&gt;=Q$9),AND($F46&lt;&gt;"Complete",$E46="At risk"))</x:formula>
    </x:cfRule>
    <x:cfRule type="expression" dxfId="1853" priority="1764">
      <x:formula>AND(AND($B46&lt;&gt;"",Projects!$M46&lt;&gt;"Check inputs",$F46&lt;&gt;"Cancelled",$G46&lt;DATE(YEAR(Q$9),MONTH(Q$9)+1,1),$H46&gt;=Q$9),AND($F46&lt;&gt;"Complete",$E46="Off track"))</x:formula>
    </x:cfRule>
  </x:conditionalFormatting>
  <x:conditionalFormatting sqref="R46:R46">
    <x:cfRule type="expression" dxfId="1854" priority="1765">
      <x:formula>AND(AND($B46&lt;&gt;"",Projects!$M46&lt;&gt;"Check inputs",$F46&lt;&gt;"Cancelled",$G46&lt;DATE(YEAR(R$9),MONTH(R$9)+1,1),$H46&gt;=R$9),$F46="Complete")</x:formula>
    </x:cfRule>
    <x:cfRule type="expression" dxfId="1855" priority="1766">
      <x:formula>AND(AND($B46&lt;&gt;"",Projects!$M46&lt;&gt;"Check inputs",$F46&lt;&gt;"Cancelled",$G46&lt;DATE(YEAR(R$9),MONTH(R$9)+1,1),$H46&gt;=R$9),AND($F46&lt;&gt;"Complete",$E46="On track"))</x:formula>
    </x:cfRule>
    <x:cfRule type="expression" dxfId="1856" priority="1767">
      <x:formula>AND(AND($B46&lt;&gt;"",Projects!$M46&lt;&gt;"Check inputs",$F46&lt;&gt;"Cancelled",$G46&lt;DATE(YEAR(R$9),MONTH(R$9)+1,1),$H46&gt;=R$9),AND($F46&lt;&gt;"Complete",$E46="At risk"))</x:formula>
    </x:cfRule>
    <x:cfRule type="expression" dxfId="1857" priority="1768">
      <x:formula>AND(AND($B46&lt;&gt;"",Projects!$M46&lt;&gt;"Check inputs",$F46&lt;&gt;"Cancelled",$G46&lt;DATE(YEAR(R$9),MONTH(R$9)+1,1),$H46&gt;=R$9),AND($F46&lt;&gt;"Complete",$E46="Off track"))</x:formula>
    </x:cfRule>
  </x:conditionalFormatting>
  <x:conditionalFormatting sqref="S46:S46">
    <x:cfRule type="expression" dxfId="1858" priority="1769">
      <x:formula>AND(AND($B46&lt;&gt;"",Projects!$M46&lt;&gt;"Check inputs",$F46&lt;&gt;"Cancelled",$G46&lt;DATE(YEAR(S$9),MONTH(S$9)+1,1),$H46&gt;=S$9),$F46="Complete")</x:formula>
    </x:cfRule>
    <x:cfRule type="expression" dxfId="1859" priority="1770">
      <x:formula>AND(AND($B46&lt;&gt;"",Projects!$M46&lt;&gt;"Check inputs",$F46&lt;&gt;"Cancelled",$G46&lt;DATE(YEAR(S$9),MONTH(S$9)+1,1),$H46&gt;=S$9),AND($F46&lt;&gt;"Complete",$E46="On track"))</x:formula>
    </x:cfRule>
    <x:cfRule type="expression" dxfId="1860" priority="1771">
      <x:formula>AND(AND($B46&lt;&gt;"",Projects!$M46&lt;&gt;"Check inputs",$F46&lt;&gt;"Cancelled",$G46&lt;DATE(YEAR(S$9),MONTH(S$9)+1,1),$H46&gt;=S$9),AND($F46&lt;&gt;"Complete",$E46="At risk"))</x:formula>
    </x:cfRule>
    <x:cfRule type="expression" dxfId="1861" priority="1772">
      <x:formula>AND(AND($B46&lt;&gt;"",Projects!$M46&lt;&gt;"Check inputs",$F46&lt;&gt;"Cancelled",$G46&lt;DATE(YEAR(S$9),MONTH(S$9)+1,1),$H46&gt;=S$9),AND($F46&lt;&gt;"Complete",$E46="Off track"))</x:formula>
    </x:cfRule>
  </x:conditionalFormatting>
  <x:conditionalFormatting sqref="T46:T46">
    <x:cfRule type="expression" dxfId="1862" priority="1773">
      <x:formula>AND(AND($B46&lt;&gt;"",Projects!$M46&lt;&gt;"Check inputs",$F46&lt;&gt;"Cancelled",$G46&lt;DATE(YEAR(T$9),MONTH(T$9)+1,1),$H46&gt;=T$9),$F46="Complete")</x:formula>
    </x:cfRule>
    <x:cfRule type="expression" dxfId="1863" priority="1774">
      <x:formula>AND(AND($B46&lt;&gt;"",Projects!$M46&lt;&gt;"Check inputs",$F46&lt;&gt;"Cancelled",$G46&lt;DATE(YEAR(T$9),MONTH(T$9)+1,1),$H46&gt;=T$9),AND($F46&lt;&gt;"Complete",$E46="On track"))</x:formula>
    </x:cfRule>
    <x:cfRule type="expression" dxfId="1864" priority="1775">
      <x:formula>AND(AND($B46&lt;&gt;"",Projects!$M46&lt;&gt;"Check inputs",$F46&lt;&gt;"Cancelled",$G46&lt;DATE(YEAR(T$9),MONTH(T$9)+1,1),$H46&gt;=T$9),AND($F46&lt;&gt;"Complete",$E46="At risk"))</x:formula>
    </x:cfRule>
    <x:cfRule type="expression" dxfId="1865" priority="1776">
      <x:formula>AND(AND($B46&lt;&gt;"",Projects!$M46&lt;&gt;"Check inputs",$F46&lt;&gt;"Cancelled",$G46&lt;DATE(YEAR(T$9),MONTH(T$9)+1,1),$H46&gt;=T$9),AND($F46&lt;&gt;"Complete",$E46="Off track"))</x:formula>
    </x:cfRule>
  </x:conditionalFormatting>
  <x:conditionalFormatting sqref="I47:I47">
    <x:cfRule type="expression" dxfId="1866" priority="1777">
      <x:formula>AND(AND($B47&lt;&gt;"",Projects!$M47&lt;&gt;"Check inputs",$F47&lt;&gt;"Cancelled",$G47&lt;DATE(YEAR(I$9),MONTH(I$9)+1,1),$H47&gt;=I$9),$F47="Complete")</x:formula>
    </x:cfRule>
    <x:cfRule type="expression" dxfId="1867" priority="1778">
      <x:formula>AND(AND($B47&lt;&gt;"",Projects!$M47&lt;&gt;"Check inputs",$F47&lt;&gt;"Cancelled",$G47&lt;DATE(YEAR(I$9),MONTH(I$9)+1,1),$H47&gt;=I$9),AND($F47&lt;&gt;"Complete",$E47="On track"))</x:formula>
    </x:cfRule>
    <x:cfRule type="expression" dxfId="1868" priority="1779">
      <x:formula>AND(AND($B47&lt;&gt;"",Projects!$M47&lt;&gt;"Check inputs",$F47&lt;&gt;"Cancelled",$G47&lt;DATE(YEAR(I$9),MONTH(I$9)+1,1),$H47&gt;=I$9),AND($F47&lt;&gt;"Complete",$E47="At risk"))</x:formula>
    </x:cfRule>
    <x:cfRule type="expression" dxfId="1869" priority="1780">
      <x:formula>AND(AND($B47&lt;&gt;"",Projects!$M47&lt;&gt;"Check inputs",$F47&lt;&gt;"Cancelled",$G47&lt;DATE(YEAR(I$9),MONTH(I$9)+1,1),$H47&gt;=I$9),AND($F47&lt;&gt;"Complete",$E47="Off track"))</x:formula>
    </x:cfRule>
  </x:conditionalFormatting>
  <x:conditionalFormatting sqref="J47:J47">
    <x:cfRule type="expression" dxfId="1870" priority="1781">
      <x:formula>AND(AND($B47&lt;&gt;"",Projects!$M47&lt;&gt;"Check inputs",$F47&lt;&gt;"Cancelled",$G47&lt;DATE(YEAR(J$9),MONTH(J$9)+1,1),$H47&gt;=J$9),$F47="Complete")</x:formula>
    </x:cfRule>
    <x:cfRule type="expression" dxfId="1871" priority="1782">
      <x:formula>AND(AND($B47&lt;&gt;"",Projects!$M47&lt;&gt;"Check inputs",$F47&lt;&gt;"Cancelled",$G47&lt;DATE(YEAR(J$9),MONTH(J$9)+1,1),$H47&gt;=J$9),AND($F47&lt;&gt;"Complete",$E47="On track"))</x:formula>
    </x:cfRule>
    <x:cfRule type="expression" dxfId="1872" priority="1783">
      <x:formula>AND(AND($B47&lt;&gt;"",Projects!$M47&lt;&gt;"Check inputs",$F47&lt;&gt;"Cancelled",$G47&lt;DATE(YEAR(J$9),MONTH(J$9)+1,1),$H47&gt;=J$9),AND($F47&lt;&gt;"Complete",$E47="At risk"))</x:formula>
    </x:cfRule>
    <x:cfRule type="expression" dxfId="1873" priority="1784">
      <x:formula>AND(AND($B47&lt;&gt;"",Projects!$M47&lt;&gt;"Check inputs",$F47&lt;&gt;"Cancelled",$G47&lt;DATE(YEAR(J$9),MONTH(J$9)+1,1),$H47&gt;=J$9),AND($F47&lt;&gt;"Complete",$E47="Off track"))</x:formula>
    </x:cfRule>
  </x:conditionalFormatting>
  <x:conditionalFormatting sqref="K47:K47">
    <x:cfRule type="expression" dxfId="1874" priority="1785">
      <x:formula>AND(AND($B47&lt;&gt;"",Projects!$M47&lt;&gt;"Check inputs",$F47&lt;&gt;"Cancelled",$G47&lt;DATE(YEAR(K$9),MONTH(K$9)+1,1),$H47&gt;=K$9),$F47="Complete")</x:formula>
    </x:cfRule>
    <x:cfRule type="expression" dxfId="1875" priority="1786">
      <x:formula>AND(AND($B47&lt;&gt;"",Projects!$M47&lt;&gt;"Check inputs",$F47&lt;&gt;"Cancelled",$G47&lt;DATE(YEAR(K$9),MONTH(K$9)+1,1),$H47&gt;=K$9),AND($F47&lt;&gt;"Complete",$E47="On track"))</x:formula>
    </x:cfRule>
    <x:cfRule type="expression" dxfId="1876" priority="1787">
      <x:formula>AND(AND($B47&lt;&gt;"",Projects!$M47&lt;&gt;"Check inputs",$F47&lt;&gt;"Cancelled",$G47&lt;DATE(YEAR(K$9),MONTH(K$9)+1,1),$H47&gt;=K$9),AND($F47&lt;&gt;"Complete",$E47="At risk"))</x:formula>
    </x:cfRule>
    <x:cfRule type="expression" dxfId="1877" priority="1788">
      <x:formula>AND(AND($B47&lt;&gt;"",Projects!$M47&lt;&gt;"Check inputs",$F47&lt;&gt;"Cancelled",$G47&lt;DATE(YEAR(K$9),MONTH(K$9)+1,1),$H47&gt;=K$9),AND($F47&lt;&gt;"Complete",$E47="Off track"))</x:formula>
    </x:cfRule>
  </x:conditionalFormatting>
  <x:conditionalFormatting sqref="L47:L47">
    <x:cfRule type="expression" dxfId="1878" priority="1789">
      <x:formula>AND(AND($B47&lt;&gt;"",Projects!$M47&lt;&gt;"Check inputs",$F47&lt;&gt;"Cancelled",$G47&lt;DATE(YEAR(L$9),MONTH(L$9)+1,1),$H47&gt;=L$9),$F47="Complete")</x:formula>
    </x:cfRule>
    <x:cfRule type="expression" dxfId="1879" priority="1790">
      <x:formula>AND(AND($B47&lt;&gt;"",Projects!$M47&lt;&gt;"Check inputs",$F47&lt;&gt;"Cancelled",$G47&lt;DATE(YEAR(L$9),MONTH(L$9)+1,1),$H47&gt;=L$9),AND($F47&lt;&gt;"Complete",$E47="On track"))</x:formula>
    </x:cfRule>
    <x:cfRule type="expression" dxfId="1880" priority="1791">
      <x:formula>AND(AND($B47&lt;&gt;"",Projects!$M47&lt;&gt;"Check inputs",$F47&lt;&gt;"Cancelled",$G47&lt;DATE(YEAR(L$9),MONTH(L$9)+1,1),$H47&gt;=L$9),AND($F47&lt;&gt;"Complete",$E47="At risk"))</x:formula>
    </x:cfRule>
    <x:cfRule type="expression" dxfId="1881" priority="1792">
      <x:formula>AND(AND($B47&lt;&gt;"",Projects!$M47&lt;&gt;"Check inputs",$F47&lt;&gt;"Cancelled",$G47&lt;DATE(YEAR(L$9),MONTH(L$9)+1,1),$H47&gt;=L$9),AND($F47&lt;&gt;"Complete",$E47="Off track"))</x:formula>
    </x:cfRule>
  </x:conditionalFormatting>
  <x:conditionalFormatting sqref="M47:M47">
    <x:cfRule type="expression" dxfId="1882" priority="1793">
      <x:formula>AND(AND($B47&lt;&gt;"",Projects!$M47&lt;&gt;"Check inputs",$F47&lt;&gt;"Cancelled",$G47&lt;DATE(YEAR(M$9),MONTH(M$9)+1,1),$H47&gt;=M$9),$F47="Complete")</x:formula>
    </x:cfRule>
    <x:cfRule type="expression" dxfId="1883" priority="1794">
      <x:formula>AND(AND($B47&lt;&gt;"",Projects!$M47&lt;&gt;"Check inputs",$F47&lt;&gt;"Cancelled",$G47&lt;DATE(YEAR(M$9),MONTH(M$9)+1,1),$H47&gt;=M$9),AND($F47&lt;&gt;"Complete",$E47="On track"))</x:formula>
    </x:cfRule>
    <x:cfRule type="expression" dxfId="1884" priority="1795">
      <x:formula>AND(AND($B47&lt;&gt;"",Projects!$M47&lt;&gt;"Check inputs",$F47&lt;&gt;"Cancelled",$G47&lt;DATE(YEAR(M$9),MONTH(M$9)+1,1),$H47&gt;=M$9),AND($F47&lt;&gt;"Complete",$E47="At risk"))</x:formula>
    </x:cfRule>
    <x:cfRule type="expression" dxfId="1885" priority="1796">
      <x:formula>AND(AND($B47&lt;&gt;"",Projects!$M47&lt;&gt;"Check inputs",$F47&lt;&gt;"Cancelled",$G47&lt;DATE(YEAR(M$9),MONTH(M$9)+1,1),$H47&gt;=M$9),AND($F47&lt;&gt;"Complete",$E47="Off track"))</x:formula>
    </x:cfRule>
  </x:conditionalFormatting>
  <x:conditionalFormatting sqref="N47:N47">
    <x:cfRule type="expression" dxfId="1886" priority="1797">
      <x:formula>AND(AND($B47&lt;&gt;"",Projects!$M47&lt;&gt;"Check inputs",$F47&lt;&gt;"Cancelled",$G47&lt;DATE(YEAR(N$9),MONTH(N$9)+1,1),$H47&gt;=N$9),$F47="Complete")</x:formula>
    </x:cfRule>
    <x:cfRule type="expression" dxfId="1887" priority="1798">
      <x:formula>AND(AND($B47&lt;&gt;"",Projects!$M47&lt;&gt;"Check inputs",$F47&lt;&gt;"Cancelled",$G47&lt;DATE(YEAR(N$9),MONTH(N$9)+1,1),$H47&gt;=N$9),AND($F47&lt;&gt;"Complete",$E47="On track"))</x:formula>
    </x:cfRule>
    <x:cfRule type="expression" dxfId="1888" priority="1799">
      <x:formula>AND(AND($B47&lt;&gt;"",Projects!$M47&lt;&gt;"Check inputs",$F47&lt;&gt;"Cancelled",$G47&lt;DATE(YEAR(N$9),MONTH(N$9)+1,1),$H47&gt;=N$9),AND($F47&lt;&gt;"Complete",$E47="At risk"))</x:formula>
    </x:cfRule>
    <x:cfRule type="expression" dxfId="1889" priority="1800">
      <x:formula>AND(AND($B47&lt;&gt;"",Projects!$M47&lt;&gt;"Check inputs",$F47&lt;&gt;"Cancelled",$G47&lt;DATE(YEAR(N$9),MONTH(N$9)+1,1),$H47&gt;=N$9),AND($F47&lt;&gt;"Complete",$E47="Off track"))</x:formula>
    </x:cfRule>
  </x:conditionalFormatting>
  <x:conditionalFormatting sqref="O47:O47">
    <x:cfRule type="expression" dxfId="1890" priority="1801">
      <x:formula>AND(AND($B47&lt;&gt;"",Projects!$M47&lt;&gt;"Check inputs",$F47&lt;&gt;"Cancelled",$G47&lt;DATE(YEAR(O$9),MONTH(O$9)+1,1),$H47&gt;=O$9),$F47="Complete")</x:formula>
    </x:cfRule>
    <x:cfRule type="expression" dxfId="1891" priority="1802">
      <x:formula>AND(AND($B47&lt;&gt;"",Projects!$M47&lt;&gt;"Check inputs",$F47&lt;&gt;"Cancelled",$G47&lt;DATE(YEAR(O$9),MONTH(O$9)+1,1),$H47&gt;=O$9),AND($F47&lt;&gt;"Complete",$E47="On track"))</x:formula>
    </x:cfRule>
    <x:cfRule type="expression" dxfId="1892" priority="1803">
      <x:formula>AND(AND($B47&lt;&gt;"",Projects!$M47&lt;&gt;"Check inputs",$F47&lt;&gt;"Cancelled",$G47&lt;DATE(YEAR(O$9),MONTH(O$9)+1,1),$H47&gt;=O$9),AND($F47&lt;&gt;"Complete",$E47="At risk"))</x:formula>
    </x:cfRule>
    <x:cfRule type="expression" dxfId="1893" priority="1804">
      <x:formula>AND(AND($B47&lt;&gt;"",Projects!$M47&lt;&gt;"Check inputs",$F47&lt;&gt;"Cancelled",$G47&lt;DATE(YEAR(O$9),MONTH(O$9)+1,1),$H47&gt;=O$9),AND($F47&lt;&gt;"Complete",$E47="Off track"))</x:formula>
    </x:cfRule>
  </x:conditionalFormatting>
  <x:conditionalFormatting sqref="P47:P47">
    <x:cfRule type="expression" dxfId="1894" priority="1805">
      <x:formula>AND(AND($B47&lt;&gt;"",Projects!$M47&lt;&gt;"Check inputs",$F47&lt;&gt;"Cancelled",$G47&lt;DATE(YEAR(P$9),MONTH(P$9)+1,1),$H47&gt;=P$9),$F47="Complete")</x:formula>
    </x:cfRule>
    <x:cfRule type="expression" dxfId="1895" priority="1806">
      <x:formula>AND(AND($B47&lt;&gt;"",Projects!$M47&lt;&gt;"Check inputs",$F47&lt;&gt;"Cancelled",$G47&lt;DATE(YEAR(P$9),MONTH(P$9)+1,1),$H47&gt;=P$9),AND($F47&lt;&gt;"Complete",$E47="On track"))</x:formula>
    </x:cfRule>
    <x:cfRule type="expression" dxfId="1896" priority="1807">
      <x:formula>AND(AND($B47&lt;&gt;"",Projects!$M47&lt;&gt;"Check inputs",$F47&lt;&gt;"Cancelled",$G47&lt;DATE(YEAR(P$9),MONTH(P$9)+1,1),$H47&gt;=P$9),AND($F47&lt;&gt;"Complete",$E47="At risk"))</x:formula>
    </x:cfRule>
    <x:cfRule type="expression" dxfId="1897" priority="1808">
      <x:formula>AND(AND($B47&lt;&gt;"",Projects!$M47&lt;&gt;"Check inputs",$F47&lt;&gt;"Cancelled",$G47&lt;DATE(YEAR(P$9),MONTH(P$9)+1,1),$H47&gt;=P$9),AND($F47&lt;&gt;"Complete",$E47="Off track"))</x:formula>
    </x:cfRule>
  </x:conditionalFormatting>
  <x:conditionalFormatting sqref="Q47:Q47">
    <x:cfRule type="expression" dxfId="1898" priority="1809">
      <x:formula>AND(AND($B47&lt;&gt;"",Projects!$M47&lt;&gt;"Check inputs",$F47&lt;&gt;"Cancelled",$G47&lt;DATE(YEAR(Q$9),MONTH(Q$9)+1,1),$H47&gt;=Q$9),$F47="Complete")</x:formula>
    </x:cfRule>
    <x:cfRule type="expression" dxfId="1899" priority="1810">
      <x:formula>AND(AND($B47&lt;&gt;"",Projects!$M47&lt;&gt;"Check inputs",$F47&lt;&gt;"Cancelled",$G47&lt;DATE(YEAR(Q$9),MONTH(Q$9)+1,1),$H47&gt;=Q$9),AND($F47&lt;&gt;"Complete",$E47="On track"))</x:formula>
    </x:cfRule>
    <x:cfRule type="expression" dxfId="1900" priority="1811">
      <x:formula>AND(AND($B47&lt;&gt;"",Projects!$M47&lt;&gt;"Check inputs",$F47&lt;&gt;"Cancelled",$G47&lt;DATE(YEAR(Q$9),MONTH(Q$9)+1,1),$H47&gt;=Q$9),AND($F47&lt;&gt;"Complete",$E47="At risk"))</x:formula>
    </x:cfRule>
    <x:cfRule type="expression" dxfId="1901" priority="1812">
      <x:formula>AND(AND($B47&lt;&gt;"",Projects!$M47&lt;&gt;"Check inputs",$F47&lt;&gt;"Cancelled",$G47&lt;DATE(YEAR(Q$9),MONTH(Q$9)+1,1),$H47&gt;=Q$9),AND($F47&lt;&gt;"Complete",$E47="Off track"))</x:formula>
    </x:cfRule>
  </x:conditionalFormatting>
  <x:conditionalFormatting sqref="R47:R47">
    <x:cfRule type="expression" dxfId="1902" priority="1813">
      <x:formula>AND(AND($B47&lt;&gt;"",Projects!$M47&lt;&gt;"Check inputs",$F47&lt;&gt;"Cancelled",$G47&lt;DATE(YEAR(R$9),MONTH(R$9)+1,1),$H47&gt;=R$9),$F47="Complete")</x:formula>
    </x:cfRule>
    <x:cfRule type="expression" dxfId="1903" priority="1814">
      <x:formula>AND(AND($B47&lt;&gt;"",Projects!$M47&lt;&gt;"Check inputs",$F47&lt;&gt;"Cancelled",$G47&lt;DATE(YEAR(R$9),MONTH(R$9)+1,1),$H47&gt;=R$9),AND($F47&lt;&gt;"Complete",$E47="On track"))</x:formula>
    </x:cfRule>
    <x:cfRule type="expression" dxfId="1904" priority="1815">
      <x:formula>AND(AND($B47&lt;&gt;"",Projects!$M47&lt;&gt;"Check inputs",$F47&lt;&gt;"Cancelled",$G47&lt;DATE(YEAR(R$9),MONTH(R$9)+1,1),$H47&gt;=R$9),AND($F47&lt;&gt;"Complete",$E47="At risk"))</x:formula>
    </x:cfRule>
    <x:cfRule type="expression" dxfId="1905" priority="1816">
      <x:formula>AND(AND($B47&lt;&gt;"",Projects!$M47&lt;&gt;"Check inputs",$F47&lt;&gt;"Cancelled",$G47&lt;DATE(YEAR(R$9),MONTH(R$9)+1,1),$H47&gt;=R$9),AND($F47&lt;&gt;"Complete",$E47="Off track"))</x:formula>
    </x:cfRule>
  </x:conditionalFormatting>
  <x:conditionalFormatting sqref="S47:S47">
    <x:cfRule type="expression" dxfId="1906" priority="1817">
      <x:formula>AND(AND($B47&lt;&gt;"",Projects!$M47&lt;&gt;"Check inputs",$F47&lt;&gt;"Cancelled",$G47&lt;DATE(YEAR(S$9),MONTH(S$9)+1,1),$H47&gt;=S$9),$F47="Complete")</x:formula>
    </x:cfRule>
    <x:cfRule type="expression" dxfId="1907" priority="1818">
      <x:formula>AND(AND($B47&lt;&gt;"",Projects!$M47&lt;&gt;"Check inputs",$F47&lt;&gt;"Cancelled",$G47&lt;DATE(YEAR(S$9),MONTH(S$9)+1,1),$H47&gt;=S$9),AND($F47&lt;&gt;"Complete",$E47="On track"))</x:formula>
    </x:cfRule>
    <x:cfRule type="expression" dxfId="1908" priority="1819">
      <x:formula>AND(AND($B47&lt;&gt;"",Projects!$M47&lt;&gt;"Check inputs",$F47&lt;&gt;"Cancelled",$G47&lt;DATE(YEAR(S$9),MONTH(S$9)+1,1),$H47&gt;=S$9),AND($F47&lt;&gt;"Complete",$E47="At risk"))</x:formula>
    </x:cfRule>
    <x:cfRule type="expression" dxfId="1909" priority="1820">
      <x:formula>AND(AND($B47&lt;&gt;"",Projects!$M47&lt;&gt;"Check inputs",$F47&lt;&gt;"Cancelled",$G47&lt;DATE(YEAR(S$9),MONTH(S$9)+1,1),$H47&gt;=S$9),AND($F47&lt;&gt;"Complete",$E47="Off track"))</x:formula>
    </x:cfRule>
  </x:conditionalFormatting>
  <x:conditionalFormatting sqref="T47:T47">
    <x:cfRule type="expression" dxfId="1910" priority="1821">
      <x:formula>AND(AND($B47&lt;&gt;"",Projects!$M47&lt;&gt;"Check inputs",$F47&lt;&gt;"Cancelled",$G47&lt;DATE(YEAR(T$9),MONTH(T$9)+1,1),$H47&gt;=T$9),$F47="Complete")</x:formula>
    </x:cfRule>
    <x:cfRule type="expression" dxfId="1911" priority="1822">
      <x:formula>AND(AND($B47&lt;&gt;"",Projects!$M47&lt;&gt;"Check inputs",$F47&lt;&gt;"Cancelled",$G47&lt;DATE(YEAR(T$9),MONTH(T$9)+1,1),$H47&gt;=T$9),AND($F47&lt;&gt;"Complete",$E47="On track"))</x:formula>
    </x:cfRule>
    <x:cfRule type="expression" dxfId="1912" priority="1823">
      <x:formula>AND(AND($B47&lt;&gt;"",Projects!$M47&lt;&gt;"Check inputs",$F47&lt;&gt;"Cancelled",$G47&lt;DATE(YEAR(T$9),MONTH(T$9)+1,1),$H47&gt;=T$9),AND($F47&lt;&gt;"Complete",$E47="At risk"))</x:formula>
    </x:cfRule>
    <x:cfRule type="expression" dxfId="1913" priority="1824">
      <x:formula>AND(AND($B47&lt;&gt;"",Projects!$M47&lt;&gt;"Check inputs",$F47&lt;&gt;"Cancelled",$G47&lt;DATE(YEAR(T$9),MONTH(T$9)+1,1),$H47&gt;=T$9),AND($F47&lt;&gt;"Complete",$E47="Off track"))</x:formula>
    </x:cfRule>
  </x:conditionalFormatting>
  <x:conditionalFormatting sqref="I48:I48">
    <x:cfRule type="expression" dxfId="1914" priority="1825">
      <x:formula>AND(AND($B48&lt;&gt;"",Projects!$M48&lt;&gt;"Check inputs",$F48&lt;&gt;"Cancelled",$G48&lt;DATE(YEAR(I$9),MONTH(I$9)+1,1),$H48&gt;=I$9),$F48="Complete")</x:formula>
    </x:cfRule>
    <x:cfRule type="expression" dxfId="1915" priority="1826">
      <x:formula>AND(AND($B48&lt;&gt;"",Projects!$M48&lt;&gt;"Check inputs",$F48&lt;&gt;"Cancelled",$G48&lt;DATE(YEAR(I$9),MONTH(I$9)+1,1),$H48&gt;=I$9),AND($F48&lt;&gt;"Complete",$E48="On track"))</x:formula>
    </x:cfRule>
    <x:cfRule type="expression" dxfId="1916" priority="1827">
      <x:formula>AND(AND($B48&lt;&gt;"",Projects!$M48&lt;&gt;"Check inputs",$F48&lt;&gt;"Cancelled",$G48&lt;DATE(YEAR(I$9),MONTH(I$9)+1,1),$H48&gt;=I$9),AND($F48&lt;&gt;"Complete",$E48="At risk"))</x:formula>
    </x:cfRule>
    <x:cfRule type="expression" dxfId="1917" priority="1828">
      <x:formula>AND(AND($B48&lt;&gt;"",Projects!$M48&lt;&gt;"Check inputs",$F48&lt;&gt;"Cancelled",$G48&lt;DATE(YEAR(I$9),MONTH(I$9)+1,1),$H48&gt;=I$9),AND($F48&lt;&gt;"Complete",$E48="Off track"))</x:formula>
    </x:cfRule>
  </x:conditionalFormatting>
  <x:conditionalFormatting sqref="J48:J48">
    <x:cfRule type="expression" dxfId="1918" priority="1829">
      <x:formula>AND(AND($B48&lt;&gt;"",Projects!$M48&lt;&gt;"Check inputs",$F48&lt;&gt;"Cancelled",$G48&lt;DATE(YEAR(J$9),MONTH(J$9)+1,1),$H48&gt;=J$9),$F48="Complete")</x:formula>
    </x:cfRule>
    <x:cfRule type="expression" dxfId="1919" priority="1830">
      <x:formula>AND(AND($B48&lt;&gt;"",Projects!$M48&lt;&gt;"Check inputs",$F48&lt;&gt;"Cancelled",$G48&lt;DATE(YEAR(J$9),MONTH(J$9)+1,1),$H48&gt;=J$9),AND($F48&lt;&gt;"Complete",$E48="On track"))</x:formula>
    </x:cfRule>
    <x:cfRule type="expression" dxfId="1920" priority="1831">
      <x:formula>AND(AND($B48&lt;&gt;"",Projects!$M48&lt;&gt;"Check inputs",$F48&lt;&gt;"Cancelled",$G48&lt;DATE(YEAR(J$9),MONTH(J$9)+1,1),$H48&gt;=J$9),AND($F48&lt;&gt;"Complete",$E48="At risk"))</x:formula>
    </x:cfRule>
    <x:cfRule type="expression" dxfId="1921" priority="1832">
      <x:formula>AND(AND($B48&lt;&gt;"",Projects!$M48&lt;&gt;"Check inputs",$F48&lt;&gt;"Cancelled",$G48&lt;DATE(YEAR(J$9),MONTH(J$9)+1,1),$H48&gt;=J$9),AND($F48&lt;&gt;"Complete",$E48="Off track"))</x:formula>
    </x:cfRule>
  </x:conditionalFormatting>
  <x:conditionalFormatting sqref="K48:K48">
    <x:cfRule type="expression" dxfId="1922" priority="1833">
      <x:formula>AND(AND($B48&lt;&gt;"",Projects!$M48&lt;&gt;"Check inputs",$F48&lt;&gt;"Cancelled",$G48&lt;DATE(YEAR(K$9),MONTH(K$9)+1,1),$H48&gt;=K$9),$F48="Complete")</x:formula>
    </x:cfRule>
    <x:cfRule type="expression" dxfId="1923" priority="1834">
      <x:formula>AND(AND($B48&lt;&gt;"",Projects!$M48&lt;&gt;"Check inputs",$F48&lt;&gt;"Cancelled",$G48&lt;DATE(YEAR(K$9),MONTH(K$9)+1,1),$H48&gt;=K$9),AND($F48&lt;&gt;"Complete",$E48="On track"))</x:formula>
    </x:cfRule>
    <x:cfRule type="expression" dxfId="1924" priority="1835">
      <x:formula>AND(AND($B48&lt;&gt;"",Projects!$M48&lt;&gt;"Check inputs",$F48&lt;&gt;"Cancelled",$G48&lt;DATE(YEAR(K$9),MONTH(K$9)+1,1),$H48&gt;=K$9),AND($F48&lt;&gt;"Complete",$E48="At risk"))</x:formula>
    </x:cfRule>
    <x:cfRule type="expression" dxfId="1925" priority="1836">
      <x:formula>AND(AND($B48&lt;&gt;"",Projects!$M48&lt;&gt;"Check inputs",$F48&lt;&gt;"Cancelled",$G48&lt;DATE(YEAR(K$9),MONTH(K$9)+1,1),$H48&gt;=K$9),AND($F48&lt;&gt;"Complete",$E48="Off track"))</x:formula>
    </x:cfRule>
  </x:conditionalFormatting>
  <x:conditionalFormatting sqref="L48:L48">
    <x:cfRule type="expression" dxfId="1926" priority="1837">
      <x:formula>AND(AND($B48&lt;&gt;"",Projects!$M48&lt;&gt;"Check inputs",$F48&lt;&gt;"Cancelled",$G48&lt;DATE(YEAR(L$9),MONTH(L$9)+1,1),$H48&gt;=L$9),$F48="Complete")</x:formula>
    </x:cfRule>
    <x:cfRule type="expression" dxfId="1927" priority="1838">
      <x:formula>AND(AND($B48&lt;&gt;"",Projects!$M48&lt;&gt;"Check inputs",$F48&lt;&gt;"Cancelled",$G48&lt;DATE(YEAR(L$9),MONTH(L$9)+1,1),$H48&gt;=L$9),AND($F48&lt;&gt;"Complete",$E48="On track"))</x:formula>
    </x:cfRule>
    <x:cfRule type="expression" dxfId="1928" priority="1839">
      <x:formula>AND(AND($B48&lt;&gt;"",Projects!$M48&lt;&gt;"Check inputs",$F48&lt;&gt;"Cancelled",$G48&lt;DATE(YEAR(L$9),MONTH(L$9)+1,1),$H48&gt;=L$9),AND($F48&lt;&gt;"Complete",$E48="At risk"))</x:formula>
    </x:cfRule>
    <x:cfRule type="expression" dxfId="1929" priority="1840">
      <x:formula>AND(AND($B48&lt;&gt;"",Projects!$M48&lt;&gt;"Check inputs",$F48&lt;&gt;"Cancelled",$G48&lt;DATE(YEAR(L$9),MONTH(L$9)+1,1),$H48&gt;=L$9),AND($F48&lt;&gt;"Complete",$E48="Off track"))</x:formula>
    </x:cfRule>
  </x:conditionalFormatting>
  <x:conditionalFormatting sqref="M48:M48">
    <x:cfRule type="expression" dxfId="1930" priority="1841">
      <x:formula>AND(AND($B48&lt;&gt;"",Projects!$M48&lt;&gt;"Check inputs",$F48&lt;&gt;"Cancelled",$G48&lt;DATE(YEAR(M$9),MONTH(M$9)+1,1),$H48&gt;=M$9),$F48="Complete")</x:formula>
    </x:cfRule>
    <x:cfRule type="expression" dxfId="1931" priority="1842">
      <x:formula>AND(AND($B48&lt;&gt;"",Projects!$M48&lt;&gt;"Check inputs",$F48&lt;&gt;"Cancelled",$G48&lt;DATE(YEAR(M$9),MONTH(M$9)+1,1),$H48&gt;=M$9),AND($F48&lt;&gt;"Complete",$E48="On track"))</x:formula>
    </x:cfRule>
    <x:cfRule type="expression" dxfId="1932" priority="1843">
      <x:formula>AND(AND($B48&lt;&gt;"",Projects!$M48&lt;&gt;"Check inputs",$F48&lt;&gt;"Cancelled",$G48&lt;DATE(YEAR(M$9),MONTH(M$9)+1,1),$H48&gt;=M$9),AND($F48&lt;&gt;"Complete",$E48="At risk"))</x:formula>
    </x:cfRule>
    <x:cfRule type="expression" dxfId="1933" priority="1844">
      <x:formula>AND(AND($B48&lt;&gt;"",Projects!$M48&lt;&gt;"Check inputs",$F48&lt;&gt;"Cancelled",$G48&lt;DATE(YEAR(M$9),MONTH(M$9)+1,1),$H48&gt;=M$9),AND($F48&lt;&gt;"Complete",$E48="Off track"))</x:formula>
    </x:cfRule>
  </x:conditionalFormatting>
  <x:conditionalFormatting sqref="N48:N48">
    <x:cfRule type="expression" dxfId="1934" priority="1845">
      <x:formula>AND(AND($B48&lt;&gt;"",Projects!$M48&lt;&gt;"Check inputs",$F48&lt;&gt;"Cancelled",$G48&lt;DATE(YEAR(N$9),MONTH(N$9)+1,1),$H48&gt;=N$9),$F48="Complete")</x:formula>
    </x:cfRule>
    <x:cfRule type="expression" dxfId="1935" priority="1846">
      <x:formula>AND(AND($B48&lt;&gt;"",Projects!$M48&lt;&gt;"Check inputs",$F48&lt;&gt;"Cancelled",$G48&lt;DATE(YEAR(N$9),MONTH(N$9)+1,1),$H48&gt;=N$9),AND($F48&lt;&gt;"Complete",$E48="On track"))</x:formula>
    </x:cfRule>
    <x:cfRule type="expression" dxfId="1936" priority="1847">
      <x:formula>AND(AND($B48&lt;&gt;"",Projects!$M48&lt;&gt;"Check inputs",$F48&lt;&gt;"Cancelled",$G48&lt;DATE(YEAR(N$9),MONTH(N$9)+1,1),$H48&gt;=N$9),AND($F48&lt;&gt;"Complete",$E48="At risk"))</x:formula>
    </x:cfRule>
    <x:cfRule type="expression" dxfId="1937" priority="1848">
      <x:formula>AND(AND($B48&lt;&gt;"",Projects!$M48&lt;&gt;"Check inputs",$F48&lt;&gt;"Cancelled",$G48&lt;DATE(YEAR(N$9),MONTH(N$9)+1,1),$H48&gt;=N$9),AND($F48&lt;&gt;"Complete",$E48="Off track"))</x:formula>
    </x:cfRule>
  </x:conditionalFormatting>
  <x:conditionalFormatting sqref="O48:O48">
    <x:cfRule type="expression" dxfId="1938" priority="1849">
      <x:formula>AND(AND($B48&lt;&gt;"",Projects!$M48&lt;&gt;"Check inputs",$F48&lt;&gt;"Cancelled",$G48&lt;DATE(YEAR(O$9),MONTH(O$9)+1,1),$H48&gt;=O$9),$F48="Complete")</x:formula>
    </x:cfRule>
    <x:cfRule type="expression" dxfId="1939" priority="1850">
      <x:formula>AND(AND($B48&lt;&gt;"",Projects!$M48&lt;&gt;"Check inputs",$F48&lt;&gt;"Cancelled",$G48&lt;DATE(YEAR(O$9),MONTH(O$9)+1,1),$H48&gt;=O$9),AND($F48&lt;&gt;"Complete",$E48="On track"))</x:formula>
    </x:cfRule>
    <x:cfRule type="expression" dxfId="1940" priority="1851">
      <x:formula>AND(AND($B48&lt;&gt;"",Projects!$M48&lt;&gt;"Check inputs",$F48&lt;&gt;"Cancelled",$G48&lt;DATE(YEAR(O$9),MONTH(O$9)+1,1),$H48&gt;=O$9),AND($F48&lt;&gt;"Complete",$E48="At risk"))</x:formula>
    </x:cfRule>
    <x:cfRule type="expression" dxfId="1941" priority="1852">
      <x:formula>AND(AND($B48&lt;&gt;"",Projects!$M48&lt;&gt;"Check inputs",$F48&lt;&gt;"Cancelled",$G48&lt;DATE(YEAR(O$9),MONTH(O$9)+1,1),$H48&gt;=O$9),AND($F48&lt;&gt;"Complete",$E48="Off track"))</x:formula>
    </x:cfRule>
  </x:conditionalFormatting>
  <x:conditionalFormatting sqref="P48:P48">
    <x:cfRule type="expression" dxfId="1942" priority="1853">
      <x:formula>AND(AND($B48&lt;&gt;"",Projects!$M48&lt;&gt;"Check inputs",$F48&lt;&gt;"Cancelled",$G48&lt;DATE(YEAR(P$9),MONTH(P$9)+1,1),$H48&gt;=P$9),$F48="Complete")</x:formula>
    </x:cfRule>
    <x:cfRule type="expression" dxfId="1943" priority="1854">
      <x:formula>AND(AND($B48&lt;&gt;"",Projects!$M48&lt;&gt;"Check inputs",$F48&lt;&gt;"Cancelled",$G48&lt;DATE(YEAR(P$9),MONTH(P$9)+1,1),$H48&gt;=P$9),AND($F48&lt;&gt;"Complete",$E48="On track"))</x:formula>
    </x:cfRule>
    <x:cfRule type="expression" dxfId="1944" priority="1855">
      <x:formula>AND(AND($B48&lt;&gt;"",Projects!$M48&lt;&gt;"Check inputs",$F48&lt;&gt;"Cancelled",$G48&lt;DATE(YEAR(P$9),MONTH(P$9)+1,1),$H48&gt;=P$9),AND($F48&lt;&gt;"Complete",$E48="At risk"))</x:formula>
    </x:cfRule>
    <x:cfRule type="expression" dxfId="1945" priority="1856">
      <x:formula>AND(AND($B48&lt;&gt;"",Projects!$M48&lt;&gt;"Check inputs",$F48&lt;&gt;"Cancelled",$G48&lt;DATE(YEAR(P$9),MONTH(P$9)+1,1),$H48&gt;=P$9),AND($F48&lt;&gt;"Complete",$E48="Off track"))</x:formula>
    </x:cfRule>
  </x:conditionalFormatting>
  <x:conditionalFormatting sqref="Q48:Q48">
    <x:cfRule type="expression" dxfId="1946" priority="1857">
      <x:formula>AND(AND($B48&lt;&gt;"",Projects!$M48&lt;&gt;"Check inputs",$F48&lt;&gt;"Cancelled",$G48&lt;DATE(YEAR(Q$9),MONTH(Q$9)+1,1),$H48&gt;=Q$9),$F48="Complete")</x:formula>
    </x:cfRule>
    <x:cfRule type="expression" dxfId="1947" priority="1858">
      <x:formula>AND(AND($B48&lt;&gt;"",Projects!$M48&lt;&gt;"Check inputs",$F48&lt;&gt;"Cancelled",$G48&lt;DATE(YEAR(Q$9),MONTH(Q$9)+1,1),$H48&gt;=Q$9),AND($F48&lt;&gt;"Complete",$E48="On track"))</x:formula>
    </x:cfRule>
    <x:cfRule type="expression" dxfId="1948" priority="1859">
      <x:formula>AND(AND($B48&lt;&gt;"",Projects!$M48&lt;&gt;"Check inputs",$F48&lt;&gt;"Cancelled",$G48&lt;DATE(YEAR(Q$9),MONTH(Q$9)+1,1),$H48&gt;=Q$9),AND($F48&lt;&gt;"Complete",$E48="At risk"))</x:formula>
    </x:cfRule>
    <x:cfRule type="expression" dxfId="1949" priority="1860">
      <x:formula>AND(AND($B48&lt;&gt;"",Projects!$M48&lt;&gt;"Check inputs",$F48&lt;&gt;"Cancelled",$G48&lt;DATE(YEAR(Q$9),MONTH(Q$9)+1,1),$H48&gt;=Q$9),AND($F48&lt;&gt;"Complete",$E48="Off track"))</x:formula>
    </x:cfRule>
  </x:conditionalFormatting>
  <x:conditionalFormatting sqref="R48:R48">
    <x:cfRule type="expression" dxfId="1950" priority="1861">
      <x:formula>AND(AND($B48&lt;&gt;"",Projects!$M48&lt;&gt;"Check inputs",$F48&lt;&gt;"Cancelled",$G48&lt;DATE(YEAR(R$9),MONTH(R$9)+1,1),$H48&gt;=R$9),$F48="Complete")</x:formula>
    </x:cfRule>
    <x:cfRule type="expression" dxfId="1951" priority="1862">
      <x:formula>AND(AND($B48&lt;&gt;"",Projects!$M48&lt;&gt;"Check inputs",$F48&lt;&gt;"Cancelled",$G48&lt;DATE(YEAR(R$9),MONTH(R$9)+1,1),$H48&gt;=R$9),AND($F48&lt;&gt;"Complete",$E48="On track"))</x:formula>
    </x:cfRule>
    <x:cfRule type="expression" dxfId="1952" priority="1863">
      <x:formula>AND(AND($B48&lt;&gt;"",Projects!$M48&lt;&gt;"Check inputs",$F48&lt;&gt;"Cancelled",$G48&lt;DATE(YEAR(R$9),MONTH(R$9)+1,1),$H48&gt;=R$9),AND($F48&lt;&gt;"Complete",$E48="At risk"))</x:formula>
    </x:cfRule>
    <x:cfRule type="expression" dxfId="1953" priority="1864">
      <x:formula>AND(AND($B48&lt;&gt;"",Projects!$M48&lt;&gt;"Check inputs",$F48&lt;&gt;"Cancelled",$G48&lt;DATE(YEAR(R$9),MONTH(R$9)+1,1),$H48&gt;=R$9),AND($F48&lt;&gt;"Complete",$E48="Off track"))</x:formula>
    </x:cfRule>
  </x:conditionalFormatting>
  <x:conditionalFormatting sqref="S48:S48">
    <x:cfRule type="expression" dxfId="1954" priority="1865">
      <x:formula>AND(AND($B48&lt;&gt;"",Projects!$M48&lt;&gt;"Check inputs",$F48&lt;&gt;"Cancelled",$G48&lt;DATE(YEAR(S$9),MONTH(S$9)+1,1),$H48&gt;=S$9),$F48="Complete")</x:formula>
    </x:cfRule>
    <x:cfRule type="expression" dxfId="1955" priority="1866">
      <x:formula>AND(AND($B48&lt;&gt;"",Projects!$M48&lt;&gt;"Check inputs",$F48&lt;&gt;"Cancelled",$G48&lt;DATE(YEAR(S$9),MONTH(S$9)+1,1),$H48&gt;=S$9),AND($F48&lt;&gt;"Complete",$E48="On track"))</x:formula>
    </x:cfRule>
    <x:cfRule type="expression" dxfId="1956" priority="1867">
      <x:formula>AND(AND($B48&lt;&gt;"",Projects!$M48&lt;&gt;"Check inputs",$F48&lt;&gt;"Cancelled",$G48&lt;DATE(YEAR(S$9),MONTH(S$9)+1,1),$H48&gt;=S$9),AND($F48&lt;&gt;"Complete",$E48="At risk"))</x:formula>
    </x:cfRule>
    <x:cfRule type="expression" dxfId="1957" priority="1868">
      <x:formula>AND(AND($B48&lt;&gt;"",Projects!$M48&lt;&gt;"Check inputs",$F48&lt;&gt;"Cancelled",$G48&lt;DATE(YEAR(S$9),MONTH(S$9)+1,1),$H48&gt;=S$9),AND($F48&lt;&gt;"Complete",$E48="Off track"))</x:formula>
    </x:cfRule>
  </x:conditionalFormatting>
  <x:conditionalFormatting sqref="T48:T48">
    <x:cfRule type="expression" dxfId="1958" priority="1869">
      <x:formula>AND(AND($B48&lt;&gt;"",Projects!$M48&lt;&gt;"Check inputs",$F48&lt;&gt;"Cancelled",$G48&lt;DATE(YEAR(T$9),MONTH(T$9)+1,1),$H48&gt;=T$9),$F48="Complete")</x:formula>
    </x:cfRule>
    <x:cfRule type="expression" dxfId="1959" priority="1870">
      <x:formula>AND(AND($B48&lt;&gt;"",Projects!$M48&lt;&gt;"Check inputs",$F48&lt;&gt;"Cancelled",$G48&lt;DATE(YEAR(T$9),MONTH(T$9)+1,1),$H48&gt;=T$9),AND($F48&lt;&gt;"Complete",$E48="On track"))</x:formula>
    </x:cfRule>
    <x:cfRule type="expression" dxfId="1960" priority="1871">
      <x:formula>AND(AND($B48&lt;&gt;"",Projects!$M48&lt;&gt;"Check inputs",$F48&lt;&gt;"Cancelled",$G48&lt;DATE(YEAR(T$9),MONTH(T$9)+1,1),$H48&gt;=T$9),AND($F48&lt;&gt;"Complete",$E48="At risk"))</x:formula>
    </x:cfRule>
    <x:cfRule type="expression" dxfId="1961" priority="1872">
      <x:formula>AND(AND($B48&lt;&gt;"",Projects!$M48&lt;&gt;"Check inputs",$F48&lt;&gt;"Cancelled",$G48&lt;DATE(YEAR(T$9),MONTH(T$9)+1,1),$H48&gt;=T$9),AND($F48&lt;&gt;"Complete",$E48="Off track"))</x:formula>
    </x:cfRule>
  </x:conditionalFormatting>
  <x:conditionalFormatting sqref="I49:I49">
    <x:cfRule type="expression" dxfId="1962" priority="1873">
      <x:formula>AND(AND($B49&lt;&gt;"",Projects!$M49&lt;&gt;"Check inputs",$F49&lt;&gt;"Cancelled",$G49&lt;DATE(YEAR(I$9),MONTH(I$9)+1,1),$H49&gt;=I$9),$F49="Complete")</x:formula>
    </x:cfRule>
    <x:cfRule type="expression" dxfId="1963" priority="1874">
      <x:formula>AND(AND($B49&lt;&gt;"",Projects!$M49&lt;&gt;"Check inputs",$F49&lt;&gt;"Cancelled",$G49&lt;DATE(YEAR(I$9),MONTH(I$9)+1,1),$H49&gt;=I$9),AND($F49&lt;&gt;"Complete",$E49="On track"))</x:formula>
    </x:cfRule>
    <x:cfRule type="expression" dxfId="1964" priority="1875">
      <x:formula>AND(AND($B49&lt;&gt;"",Projects!$M49&lt;&gt;"Check inputs",$F49&lt;&gt;"Cancelled",$G49&lt;DATE(YEAR(I$9),MONTH(I$9)+1,1),$H49&gt;=I$9),AND($F49&lt;&gt;"Complete",$E49="At risk"))</x:formula>
    </x:cfRule>
    <x:cfRule type="expression" dxfId="1965" priority="1876">
      <x:formula>AND(AND($B49&lt;&gt;"",Projects!$M49&lt;&gt;"Check inputs",$F49&lt;&gt;"Cancelled",$G49&lt;DATE(YEAR(I$9),MONTH(I$9)+1,1),$H49&gt;=I$9),AND($F49&lt;&gt;"Complete",$E49="Off track"))</x:formula>
    </x:cfRule>
  </x:conditionalFormatting>
  <x:conditionalFormatting sqref="J49:J49">
    <x:cfRule type="expression" dxfId="1966" priority="1877">
      <x:formula>AND(AND($B49&lt;&gt;"",Projects!$M49&lt;&gt;"Check inputs",$F49&lt;&gt;"Cancelled",$G49&lt;DATE(YEAR(J$9),MONTH(J$9)+1,1),$H49&gt;=J$9),$F49="Complete")</x:formula>
    </x:cfRule>
    <x:cfRule type="expression" dxfId="1967" priority="1878">
      <x:formula>AND(AND($B49&lt;&gt;"",Projects!$M49&lt;&gt;"Check inputs",$F49&lt;&gt;"Cancelled",$G49&lt;DATE(YEAR(J$9),MONTH(J$9)+1,1),$H49&gt;=J$9),AND($F49&lt;&gt;"Complete",$E49="On track"))</x:formula>
    </x:cfRule>
    <x:cfRule type="expression" dxfId="1968" priority="1879">
      <x:formula>AND(AND($B49&lt;&gt;"",Projects!$M49&lt;&gt;"Check inputs",$F49&lt;&gt;"Cancelled",$G49&lt;DATE(YEAR(J$9),MONTH(J$9)+1,1),$H49&gt;=J$9),AND($F49&lt;&gt;"Complete",$E49="At risk"))</x:formula>
    </x:cfRule>
    <x:cfRule type="expression" dxfId="1969" priority="1880">
      <x:formula>AND(AND($B49&lt;&gt;"",Projects!$M49&lt;&gt;"Check inputs",$F49&lt;&gt;"Cancelled",$G49&lt;DATE(YEAR(J$9),MONTH(J$9)+1,1),$H49&gt;=J$9),AND($F49&lt;&gt;"Complete",$E49="Off track"))</x:formula>
    </x:cfRule>
  </x:conditionalFormatting>
  <x:conditionalFormatting sqref="K49:K49">
    <x:cfRule type="expression" dxfId="1970" priority="1881">
      <x:formula>AND(AND($B49&lt;&gt;"",Projects!$M49&lt;&gt;"Check inputs",$F49&lt;&gt;"Cancelled",$G49&lt;DATE(YEAR(K$9),MONTH(K$9)+1,1),$H49&gt;=K$9),$F49="Complete")</x:formula>
    </x:cfRule>
    <x:cfRule type="expression" dxfId="1971" priority="1882">
      <x:formula>AND(AND($B49&lt;&gt;"",Projects!$M49&lt;&gt;"Check inputs",$F49&lt;&gt;"Cancelled",$G49&lt;DATE(YEAR(K$9),MONTH(K$9)+1,1),$H49&gt;=K$9),AND($F49&lt;&gt;"Complete",$E49="On track"))</x:formula>
    </x:cfRule>
    <x:cfRule type="expression" dxfId="1972" priority="1883">
      <x:formula>AND(AND($B49&lt;&gt;"",Projects!$M49&lt;&gt;"Check inputs",$F49&lt;&gt;"Cancelled",$G49&lt;DATE(YEAR(K$9),MONTH(K$9)+1,1),$H49&gt;=K$9),AND($F49&lt;&gt;"Complete",$E49="At risk"))</x:formula>
    </x:cfRule>
    <x:cfRule type="expression" dxfId="1973" priority="1884">
      <x:formula>AND(AND($B49&lt;&gt;"",Projects!$M49&lt;&gt;"Check inputs",$F49&lt;&gt;"Cancelled",$G49&lt;DATE(YEAR(K$9),MONTH(K$9)+1,1),$H49&gt;=K$9),AND($F49&lt;&gt;"Complete",$E49="Off track"))</x:formula>
    </x:cfRule>
  </x:conditionalFormatting>
  <x:conditionalFormatting sqref="L49:L49">
    <x:cfRule type="expression" dxfId="1974" priority="1885">
      <x:formula>AND(AND($B49&lt;&gt;"",Projects!$M49&lt;&gt;"Check inputs",$F49&lt;&gt;"Cancelled",$G49&lt;DATE(YEAR(L$9),MONTH(L$9)+1,1),$H49&gt;=L$9),$F49="Complete")</x:formula>
    </x:cfRule>
    <x:cfRule type="expression" dxfId="1975" priority="1886">
      <x:formula>AND(AND($B49&lt;&gt;"",Projects!$M49&lt;&gt;"Check inputs",$F49&lt;&gt;"Cancelled",$G49&lt;DATE(YEAR(L$9),MONTH(L$9)+1,1),$H49&gt;=L$9),AND($F49&lt;&gt;"Complete",$E49="On track"))</x:formula>
    </x:cfRule>
    <x:cfRule type="expression" dxfId="1976" priority="1887">
      <x:formula>AND(AND($B49&lt;&gt;"",Projects!$M49&lt;&gt;"Check inputs",$F49&lt;&gt;"Cancelled",$G49&lt;DATE(YEAR(L$9),MONTH(L$9)+1,1),$H49&gt;=L$9),AND($F49&lt;&gt;"Complete",$E49="At risk"))</x:formula>
    </x:cfRule>
    <x:cfRule type="expression" dxfId="1977" priority="1888">
      <x:formula>AND(AND($B49&lt;&gt;"",Projects!$M49&lt;&gt;"Check inputs",$F49&lt;&gt;"Cancelled",$G49&lt;DATE(YEAR(L$9),MONTH(L$9)+1,1),$H49&gt;=L$9),AND($F49&lt;&gt;"Complete",$E49="Off track"))</x:formula>
    </x:cfRule>
  </x:conditionalFormatting>
  <x:conditionalFormatting sqref="M49:M49">
    <x:cfRule type="expression" dxfId="1978" priority="1889">
      <x:formula>AND(AND($B49&lt;&gt;"",Projects!$M49&lt;&gt;"Check inputs",$F49&lt;&gt;"Cancelled",$G49&lt;DATE(YEAR(M$9),MONTH(M$9)+1,1),$H49&gt;=M$9),$F49="Complete")</x:formula>
    </x:cfRule>
    <x:cfRule type="expression" dxfId="1979" priority="1890">
      <x:formula>AND(AND($B49&lt;&gt;"",Projects!$M49&lt;&gt;"Check inputs",$F49&lt;&gt;"Cancelled",$G49&lt;DATE(YEAR(M$9),MONTH(M$9)+1,1),$H49&gt;=M$9),AND($F49&lt;&gt;"Complete",$E49="On track"))</x:formula>
    </x:cfRule>
    <x:cfRule type="expression" dxfId="1980" priority="1891">
      <x:formula>AND(AND($B49&lt;&gt;"",Projects!$M49&lt;&gt;"Check inputs",$F49&lt;&gt;"Cancelled",$G49&lt;DATE(YEAR(M$9),MONTH(M$9)+1,1),$H49&gt;=M$9),AND($F49&lt;&gt;"Complete",$E49="At risk"))</x:formula>
    </x:cfRule>
    <x:cfRule type="expression" dxfId="1981" priority="1892">
      <x:formula>AND(AND($B49&lt;&gt;"",Projects!$M49&lt;&gt;"Check inputs",$F49&lt;&gt;"Cancelled",$G49&lt;DATE(YEAR(M$9),MONTH(M$9)+1,1),$H49&gt;=M$9),AND($F49&lt;&gt;"Complete",$E49="Off track"))</x:formula>
    </x:cfRule>
  </x:conditionalFormatting>
  <x:conditionalFormatting sqref="N49:N49">
    <x:cfRule type="expression" dxfId="1982" priority="1893">
      <x:formula>AND(AND($B49&lt;&gt;"",Projects!$M49&lt;&gt;"Check inputs",$F49&lt;&gt;"Cancelled",$G49&lt;DATE(YEAR(N$9),MONTH(N$9)+1,1),$H49&gt;=N$9),$F49="Complete")</x:formula>
    </x:cfRule>
    <x:cfRule type="expression" dxfId="1983" priority="1894">
      <x:formula>AND(AND($B49&lt;&gt;"",Projects!$M49&lt;&gt;"Check inputs",$F49&lt;&gt;"Cancelled",$G49&lt;DATE(YEAR(N$9),MONTH(N$9)+1,1),$H49&gt;=N$9),AND($F49&lt;&gt;"Complete",$E49="On track"))</x:formula>
    </x:cfRule>
    <x:cfRule type="expression" dxfId="1984" priority="1895">
      <x:formula>AND(AND($B49&lt;&gt;"",Projects!$M49&lt;&gt;"Check inputs",$F49&lt;&gt;"Cancelled",$G49&lt;DATE(YEAR(N$9),MONTH(N$9)+1,1),$H49&gt;=N$9),AND($F49&lt;&gt;"Complete",$E49="At risk"))</x:formula>
    </x:cfRule>
    <x:cfRule type="expression" dxfId="1985" priority="1896">
      <x:formula>AND(AND($B49&lt;&gt;"",Projects!$M49&lt;&gt;"Check inputs",$F49&lt;&gt;"Cancelled",$G49&lt;DATE(YEAR(N$9),MONTH(N$9)+1,1),$H49&gt;=N$9),AND($F49&lt;&gt;"Complete",$E49="Off track"))</x:formula>
    </x:cfRule>
  </x:conditionalFormatting>
  <x:conditionalFormatting sqref="O49:O49">
    <x:cfRule type="expression" dxfId="1986" priority="1897">
      <x:formula>AND(AND($B49&lt;&gt;"",Projects!$M49&lt;&gt;"Check inputs",$F49&lt;&gt;"Cancelled",$G49&lt;DATE(YEAR(O$9),MONTH(O$9)+1,1),$H49&gt;=O$9),$F49="Complete")</x:formula>
    </x:cfRule>
    <x:cfRule type="expression" dxfId="1987" priority="1898">
      <x:formula>AND(AND($B49&lt;&gt;"",Projects!$M49&lt;&gt;"Check inputs",$F49&lt;&gt;"Cancelled",$G49&lt;DATE(YEAR(O$9),MONTH(O$9)+1,1),$H49&gt;=O$9),AND($F49&lt;&gt;"Complete",$E49="On track"))</x:formula>
    </x:cfRule>
    <x:cfRule type="expression" dxfId="1988" priority="1899">
      <x:formula>AND(AND($B49&lt;&gt;"",Projects!$M49&lt;&gt;"Check inputs",$F49&lt;&gt;"Cancelled",$G49&lt;DATE(YEAR(O$9),MONTH(O$9)+1,1),$H49&gt;=O$9),AND($F49&lt;&gt;"Complete",$E49="At risk"))</x:formula>
    </x:cfRule>
    <x:cfRule type="expression" dxfId="1989" priority="1900">
      <x:formula>AND(AND($B49&lt;&gt;"",Projects!$M49&lt;&gt;"Check inputs",$F49&lt;&gt;"Cancelled",$G49&lt;DATE(YEAR(O$9),MONTH(O$9)+1,1),$H49&gt;=O$9),AND($F49&lt;&gt;"Complete",$E49="Off track"))</x:formula>
    </x:cfRule>
  </x:conditionalFormatting>
  <x:conditionalFormatting sqref="P49:P49">
    <x:cfRule type="expression" dxfId="1990" priority="1901">
      <x:formula>AND(AND($B49&lt;&gt;"",Projects!$M49&lt;&gt;"Check inputs",$F49&lt;&gt;"Cancelled",$G49&lt;DATE(YEAR(P$9),MONTH(P$9)+1,1),$H49&gt;=P$9),$F49="Complete")</x:formula>
    </x:cfRule>
    <x:cfRule type="expression" dxfId="1991" priority="1902">
      <x:formula>AND(AND($B49&lt;&gt;"",Projects!$M49&lt;&gt;"Check inputs",$F49&lt;&gt;"Cancelled",$G49&lt;DATE(YEAR(P$9),MONTH(P$9)+1,1),$H49&gt;=P$9),AND($F49&lt;&gt;"Complete",$E49="On track"))</x:formula>
    </x:cfRule>
    <x:cfRule type="expression" dxfId="1992" priority="1903">
      <x:formula>AND(AND($B49&lt;&gt;"",Projects!$M49&lt;&gt;"Check inputs",$F49&lt;&gt;"Cancelled",$G49&lt;DATE(YEAR(P$9),MONTH(P$9)+1,1),$H49&gt;=P$9),AND($F49&lt;&gt;"Complete",$E49="At risk"))</x:formula>
    </x:cfRule>
    <x:cfRule type="expression" dxfId="1993" priority="1904">
      <x:formula>AND(AND($B49&lt;&gt;"",Projects!$M49&lt;&gt;"Check inputs",$F49&lt;&gt;"Cancelled",$G49&lt;DATE(YEAR(P$9),MONTH(P$9)+1,1),$H49&gt;=P$9),AND($F49&lt;&gt;"Complete",$E49="Off track"))</x:formula>
    </x:cfRule>
  </x:conditionalFormatting>
  <x:conditionalFormatting sqref="Q49:Q49">
    <x:cfRule type="expression" dxfId="1994" priority="1905">
      <x:formula>AND(AND($B49&lt;&gt;"",Projects!$M49&lt;&gt;"Check inputs",$F49&lt;&gt;"Cancelled",$G49&lt;DATE(YEAR(Q$9),MONTH(Q$9)+1,1),$H49&gt;=Q$9),$F49="Complete")</x:formula>
    </x:cfRule>
    <x:cfRule type="expression" dxfId="1995" priority="1906">
      <x:formula>AND(AND($B49&lt;&gt;"",Projects!$M49&lt;&gt;"Check inputs",$F49&lt;&gt;"Cancelled",$G49&lt;DATE(YEAR(Q$9),MONTH(Q$9)+1,1),$H49&gt;=Q$9),AND($F49&lt;&gt;"Complete",$E49="On track"))</x:formula>
    </x:cfRule>
    <x:cfRule type="expression" dxfId="1996" priority="1907">
      <x:formula>AND(AND($B49&lt;&gt;"",Projects!$M49&lt;&gt;"Check inputs",$F49&lt;&gt;"Cancelled",$G49&lt;DATE(YEAR(Q$9),MONTH(Q$9)+1,1),$H49&gt;=Q$9),AND($F49&lt;&gt;"Complete",$E49="At risk"))</x:formula>
    </x:cfRule>
    <x:cfRule type="expression" dxfId="1997" priority="1908">
      <x:formula>AND(AND($B49&lt;&gt;"",Projects!$M49&lt;&gt;"Check inputs",$F49&lt;&gt;"Cancelled",$G49&lt;DATE(YEAR(Q$9),MONTH(Q$9)+1,1),$H49&gt;=Q$9),AND($F49&lt;&gt;"Complete",$E49="Off track"))</x:formula>
    </x:cfRule>
  </x:conditionalFormatting>
  <x:conditionalFormatting sqref="R49:R49">
    <x:cfRule type="expression" dxfId="1998" priority="1909">
      <x:formula>AND(AND($B49&lt;&gt;"",Projects!$M49&lt;&gt;"Check inputs",$F49&lt;&gt;"Cancelled",$G49&lt;DATE(YEAR(R$9),MONTH(R$9)+1,1),$H49&gt;=R$9),$F49="Complete")</x:formula>
    </x:cfRule>
    <x:cfRule type="expression" dxfId="1999" priority="1910">
      <x:formula>AND(AND($B49&lt;&gt;"",Projects!$M49&lt;&gt;"Check inputs",$F49&lt;&gt;"Cancelled",$G49&lt;DATE(YEAR(R$9),MONTH(R$9)+1,1),$H49&gt;=R$9),AND($F49&lt;&gt;"Complete",$E49="On track"))</x:formula>
    </x:cfRule>
    <x:cfRule type="expression" dxfId="2000" priority="1911">
      <x:formula>AND(AND($B49&lt;&gt;"",Projects!$M49&lt;&gt;"Check inputs",$F49&lt;&gt;"Cancelled",$G49&lt;DATE(YEAR(R$9),MONTH(R$9)+1,1),$H49&gt;=R$9),AND($F49&lt;&gt;"Complete",$E49="At risk"))</x:formula>
    </x:cfRule>
    <x:cfRule type="expression" dxfId="2001" priority="1912">
      <x:formula>AND(AND($B49&lt;&gt;"",Projects!$M49&lt;&gt;"Check inputs",$F49&lt;&gt;"Cancelled",$G49&lt;DATE(YEAR(R$9),MONTH(R$9)+1,1),$H49&gt;=R$9),AND($F49&lt;&gt;"Complete",$E49="Off track"))</x:formula>
    </x:cfRule>
  </x:conditionalFormatting>
  <x:conditionalFormatting sqref="S49:S49">
    <x:cfRule type="expression" dxfId="2002" priority="1913">
      <x:formula>AND(AND($B49&lt;&gt;"",Projects!$M49&lt;&gt;"Check inputs",$F49&lt;&gt;"Cancelled",$G49&lt;DATE(YEAR(S$9),MONTH(S$9)+1,1),$H49&gt;=S$9),$F49="Complete")</x:formula>
    </x:cfRule>
    <x:cfRule type="expression" dxfId="2003" priority="1914">
      <x:formula>AND(AND($B49&lt;&gt;"",Projects!$M49&lt;&gt;"Check inputs",$F49&lt;&gt;"Cancelled",$G49&lt;DATE(YEAR(S$9),MONTH(S$9)+1,1),$H49&gt;=S$9),AND($F49&lt;&gt;"Complete",$E49="On track"))</x:formula>
    </x:cfRule>
    <x:cfRule type="expression" dxfId="2004" priority="1915">
      <x:formula>AND(AND($B49&lt;&gt;"",Projects!$M49&lt;&gt;"Check inputs",$F49&lt;&gt;"Cancelled",$G49&lt;DATE(YEAR(S$9),MONTH(S$9)+1,1),$H49&gt;=S$9),AND($F49&lt;&gt;"Complete",$E49="At risk"))</x:formula>
    </x:cfRule>
    <x:cfRule type="expression" dxfId="2005" priority="1916">
      <x:formula>AND(AND($B49&lt;&gt;"",Projects!$M49&lt;&gt;"Check inputs",$F49&lt;&gt;"Cancelled",$G49&lt;DATE(YEAR(S$9),MONTH(S$9)+1,1),$H49&gt;=S$9),AND($F49&lt;&gt;"Complete",$E49="Off track"))</x:formula>
    </x:cfRule>
  </x:conditionalFormatting>
  <x:conditionalFormatting sqref="T49:T49">
    <x:cfRule type="expression" dxfId="2006" priority="1917">
      <x:formula>AND(AND($B49&lt;&gt;"",Projects!$M49&lt;&gt;"Check inputs",$F49&lt;&gt;"Cancelled",$G49&lt;DATE(YEAR(T$9),MONTH(T$9)+1,1),$H49&gt;=T$9),$F49="Complete")</x:formula>
    </x:cfRule>
    <x:cfRule type="expression" dxfId="2007" priority="1918">
      <x:formula>AND(AND($B49&lt;&gt;"",Projects!$M49&lt;&gt;"Check inputs",$F49&lt;&gt;"Cancelled",$G49&lt;DATE(YEAR(T$9),MONTH(T$9)+1,1),$H49&gt;=T$9),AND($F49&lt;&gt;"Complete",$E49="On track"))</x:formula>
    </x:cfRule>
    <x:cfRule type="expression" dxfId="2008" priority="1919">
      <x:formula>AND(AND($B49&lt;&gt;"",Projects!$M49&lt;&gt;"Check inputs",$F49&lt;&gt;"Cancelled",$G49&lt;DATE(YEAR(T$9),MONTH(T$9)+1,1),$H49&gt;=T$9),AND($F49&lt;&gt;"Complete",$E49="At risk"))</x:formula>
    </x:cfRule>
    <x:cfRule type="expression" dxfId="2009" priority="1920">
      <x:formula>AND(AND($B49&lt;&gt;"",Projects!$M49&lt;&gt;"Check inputs",$F49&lt;&gt;"Cancelled",$G49&lt;DATE(YEAR(T$9),MONTH(T$9)+1,1),$H49&gt;=T$9),AND($F49&lt;&gt;"Complete",$E49="Off track"))</x:formula>
    </x:cfRule>
  </x:conditionalFormatting>
  <x:conditionalFormatting sqref="I50:I50">
    <x:cfRule type="expression" dxfId="2010" priority="1921">
      <x:formula>AND(AND($B50&lt;&gt;"",Projects!$M50&lt;&gt;"Check inputs",$F50&lt;&gt;"Cancelled",$G50&lt;DATE(YEAR(I$9),MONTH(I$9)+1,1),$H50&gt;=I$9),$F50="Complete")</x:formula>
    </x:cfRule>
    <x:cfRule type="expression" dxfId="2011" priority="1922">
      <x:formula>AND(AND($B50&lt;&gt;"",Projects!$M50&lt;&gt;"Check inputs",$F50&lt;&gt;"Cancelled",$G50&lt;DATE(YEAR(I$9),MONTH(I$9)+1,1),$H50&gt;=I$9),AND($F50&lt;&gt;"Complete",$E50="On track"))</x:formula>
    </x:cfRule>
    <x:cfRule type="expression" dxfId="2012" priority="1923">
      <x:formula>AND(AND($B50&lt;&gt;"",Projects!$M50&lt;&gt;"Check inputs",$F50&lt;&gt;"Cancelled",$G50&lt;DATE(YEAR(I$9),MONTH(I$9)+1,1),$H50&gt;=I$9),AND($F50&lt;&gt;"Complete",$E50="At risk"))</x:formula>
    </x:cfRule>
    <x:cfRule type="expression" dxfId="2013" priority="1924">
      <x:formula>AND(AND($B50&lt;&gt;"",Projects!$M50&lt;&gt;"Check inputs",$F50&lt;&gt;"Cancelled",$G50&lt;DATE(YEAR(I$9),MONTH(I$9)+1,1),$H50&gt;=I$9),AND($F50&lt;&gt;"Complete",$E50="Off track"))</x:formula>
    </x:cfRule>
  </x:conditionalFormatting>
  <x:conditionalFormatting sqref="J50:J50">
    <x:cfRule type="expression" dxfId="2014" priority="1925">
      <x:formula>AND(AND($B50&lt;&gt;"",Projects!$M50&lt;&gt;"Check inputs",$F50&lt;&gt;"Cancelled",$G50&lt;DATE(YEAR(J$9),MONTH(J$9)+1,1),$H50&gt;=J$9),$F50="Complete")</x:formula>
    </x:cfRule>
    <x:cfRule type="expression" dxfId="2015" priority="1926">
      <x:formula>AND(AND($B50&lt;&gt;"",Projects!$M50&lt;&gt;"Check inputs",$F50&lt;&gt;"Cancelled",$G50&lt;DATE(YEAR(J$9),MONTH(J$9)+1,1),$H50&gt;=J$9),AND($F50&lt;&gt;"Complete",$E50="On track"))</x:formula>
    </x:cfRule>
    <x:cfRule type="expression" dxfId="2016" priority="1927">
      <x:formula>AND(AND($B50&lt;&gt;"",Projects!$M50&lt;&gt;"Check inputs",$F50&lt;&gt;"Cancelled",$G50&lt;DATE(YEAR(J$9),MONTH(J$9)+1,1),$H50&gt;=J$9),AND($F50&lt;&gt;"Complete",$E50="At risk"))</x:formula>
    </x:cfRule>
    <x:cfRule type="expression" dxfId="2017" priority="1928">
      <x:formula>AND(AND($B50&lt;&gt;"",Projects!$M50&lt;&gt;"Check inputs",$F50&lt;&gt;"Cancelled",$G50&lt;DATE(YEAR(J$9),MONTH(J$9)+1,1),$H50&gt;=J$9),AND($F50&lt;&gt;"Complete",$E50="Off track"))</x:formula>
    </x:cfRule>
  </x:conditionalFormatting>
  <x:conditionalFormatting sqref="K50:K50">
    <x:cfRule type="expression" dxfId="2018" priority="1929">
      <x:formula>AND(AND($B50&lt;&gt;"",Projects!$M50&lt;&gt;"Check inputs",$F50&lt;&gt;"Cancelled",$G50&lt;DATE(YEAR(K$9),MONTH(K$9)+1,1),$H50&gt;=K$9),$F50="Complete")</x:formula>
    </x:cfRule>
    <x:cfRule type="expression" dxfId="2019" priority="1930">
      <x:formula>AND(AND($B50&lt;&gt;"",Projects!$M50&lt;&gt;"Check inputs",$F50&lt;&gt;"Cancelled",$G50&lt;DATE(YEAR(K$9),MONTH(K$9)+1,1),$H50&gt;=K$9),AND($F50&lt;&gt;"Complete",$E50="On track"))</x:formula>
    </x:cfRule>
    <x:cfRule type="expression" dxfId="2020" priority="1931">
      <x:formula>AND(AND($B50&lt;&gt;"",Projects!$M50&lt;&gt;"Check inputs",$F50&lt;&gt;"Cancelled",$G50&lt;DATE(YEAR(K$9),MONTH(K$9)+1,1),$H50&gt;=K$9),AND($F50&lt;&gt;"Complete",$E50="At risk"))</x:formula>
    </x:cfRule>
    <x:cfRule type="expression" dxfId="2021" priority="1932">
      <x:formula>AND(AND($B50&lt;&gt;"",Projects!$M50&lt;&gt;"Check inputs",$F50&lt;&gt;"Cancelled",$G50&lt;DATE(YEAR(K$9),MONTH(K$9)+1,1),$H50&gt;=K$9),AND($F50&lt;&gt;"Complete",$E50="Off track"))</x:formula>
    </x:cfRule>
  </x:conditionalFormatting>
  <x:conditionalFormatting sqref="L50:L50">
    <x:cfRule type="expression" dxfId="2022" priority="1933">
      <x:formula>AND(AND($B50&lt;&gt;"",Projects!$M50&lt;&gt;"Check inputs",$F50&lt;&gt;"Cancelled",$G50&lt;DATE(YEAR(L$9),MONTH(L$9)+1,1),$H50&gt;=L$9),$F50="Complete")</x:formula>
    </x:cfRule>
    <x:cfRule type="expression" dxfId="2023" priority="1934">
      <x:formula>AND(AND($B50&lt;&gt;"",Projects!$M50&lt;&gt;"Check inputs",$F50&lt;&gt;"Cancelled",$G50&lt;DATE(YEAR(L$9),MONTH(L$9)+1,1),$H50&gt;=L$9),AND($F50&lt;&gt;"Complete",$E50="On track"))</x:formula>
    </x:cfRule>
    <x:cfRule type="expression" dxfId="2024" priority="1935">
      <x:formula>AND(AND($B50&lt;&gt;"",Projects!$M50&lt;&gt;"Check inputs",$F50&lt;&gt;"Cancelled",$G50&lt;DATE(YEAR(L$9),MONTH(L$9)+1,1),$H50&gt;=L$9),AND($F50&lt;&gt;"Complete",$E50="At risk"))</x:formula>
    </x:cfRule>
    <x:cfRule type="expression" dxfId="2025" priority="1936">
      <x:formula>AND(AND($B50&lt;&gt;"",Projects!$M50&lt;&gt;"Check inputs",$F50&lt;&gt;"Cancelled",$G50&lt;DATE(YEAR(L$9),MONTH(L$9)+1,1),$H50&gt;=L$9),AND($F50&lt;&gt;"Complete",$E50="Off track"))</x:formula>
    </x:cfRule>
  </x:conditionalFormatting>
  <x:conditionalFormatting sqref="M50:M50">
    <x:cfRule type="expression" dxfId="2026" priority="1937">
      <x:formula>AND(AND($B50&lt;&gt;"",Projects!$M50&lt;&gt;"Check inputs",$F50&lt;&gt;"Cancelled",$G50&lt;DATE(YEAR(M$9),MONTH(M$9)+1,1),$H50&gt;=M$9),$F50="Complete")</x:formula>
    </x:cfRule>
    <x:cfRule type="expression" dxfId="2027" priority="1938">
      <x:formula>AND(AND($B50&lt;&gt;"",Projects!$M50&lt;&gt;"Check inputs",$F50&lt;&gt;"Cancelled",$G50&lt;DATE(YEAR(M$9),MONTH(M$9)+1,1),$H50&gt;=M$9),AND($F50&lt;&gt;"Complete",$E50="On track"))</x:formula>
    </x:cfRule>
    <x:cfRule type="expression" dxfId="2028" priority="1939">
      <x:formula>AND(AND($B50&lt;&gt;"",Projects!$M50&lt;&gt;"Check inputs",$F50&lt;&gt;"Cancelled",$G50&lt;DATE(YEAR(M$9),MONTH(M$9)+1,1),$H50&gt;=M$9),AND($F50&lt;&gt;"Complete",$E50="At risk"))</x:formula>
    </x:cfRule>
    <x:cfRule type="expression" dxfId="2029" priority="1940">
      <x:formula>AND(AND($B50&lt;&gt;"",Projects!$M50&lt;&gt;"Check inputs",$F50&lt;&gt;"Cancelled",$G50&lt;DATE(YEAR(M$9),MONTH(M$9)+1,1),$H50&gt;=M$9),AND($F50&lt;&gt;"Complete",$E50="Off track"))</x:formula>
    </x:cfRule>
  </x:conditionalFormatting>
  <x:conditionalFormatting sqref="N50:N50">
    <x:cfRule type="expression" dxfId="2030" priority="1941">
      <x:formula>AND(AND($B50&lt;&gt;"",Projects!$M50&lt;&gt;"Check inputs",$F50&lt;&gt;"Cancelled",$G50&lt;DATE(YEAR(N$9),MONTH(N$9)+1,1),$H50&gt;=N$9),$F50="Complete")</x:formula>
    </x:cfRule>
    <x:cfRule type="expression" dxfId="2031" priority="1942">
      <x:formula>AND(AND($B50&lt;&gt;"",Projects!$M50&lt;&gt;"Check inputs",$F50&lt;&gt;"Cancelled",$G50&lt;DATE(YEAR(N$9),MONTH(N$9)+1,1),$H50&gt;=N$9),AND($F50&lt;&gt;"Complete",$E50="On track"))</x:formula>
    </x:cfRule>
    <x:cfRule type="expression" dxfId="2032" priority="1943">
      <x:formula>AND(AND($B50&lt;&gt;"",Projects!$M50&lt;&gt;"Check inputs",$F50&lt;&gt;"Cancelled",$G50&lt;DATE(YEAR(N$9),MONTH(N$9)+1,1),$H50&gt;=N$9),AND($F50&lt;&gt;"Complete",$E50="At risk"))</x:formula>
    </x:cfRule>
    <x:cfRule type="expression" dxfId="2033" priority="1944">
      <x:formula>AND(AND($B50&lt;&gt;"",Projects!$M50&lt;&gt;"Check inputs",$F50&lt;&gt;"Cancelled",$G50&lt;DATE(YEAR(N$9),MONTH(N$9)+1,1),$H50&gt;=N$9),AND($F50&lt;&gt;"Complete",$E50="Off track"))</x:formula>
    </x:cfRule>
  </x:conditionalFormatting>
  <x:conditionalFormatting sqref="O50:O50">
    <x:cfRule type="expression" dxfId="2034" priority="1945">
      <x:formula>AND(AND($B50&lt;&gt;"",Projects!$M50&lt;&gt;"Check inputs",$F50&lt;&gt;"Cancelled",$G50&lt;DATE(YEAR(O$9),MONTH(O$9)+1,1),$H50&gt;=O$9),$F50="Complete")</x:formula>
    </x:cfRule>
    <x:cfRule type="expression" dxfId="2035" priority="1946">
      <x:formula>AND(AND($B50&lt;&gt;"",Projects!$M50&lt;&gt;"Check inputs",$F50&lt;&gt;"Cancelled",$G50&lt;DATE(YEAR(O$9),MONTH(O$9)+1,1),$H50&gt;=O$9),AND($F50&lt;&gt;"Complete",$E50="On track"))</x:formula>
    </x:cfRule>
    <x:cfRule type="expression" dxfId="2036" priority="1947">
      <x:formula>AND(AND($B50&lt;&gt;"",Projects!$M50&lt;&gt;"Check inputs",$F50&lt;&gt;"Cancelled",$G50&lt;DATE(YEAR(O$9),MONTH(O$9)+1,1),$H50&gt;=O$9),AND($F50&lt;&gt;"Complete",$E50="At risk"))</x:formula>
    </x:cfRule>
    <x:cfRule type="expression" dxfId="2037" priority="1948">
      <x:formula>AND(AND($B50&lt;&gt;"",Projects!$M50&lt;&gt;"Check inputs",$F50&lt;&gt;"Cancelled",$G50&lt;DATE(YEAR(O$9),MONTH(O$9)+1,1),$H50&gt;=O$9),AND($F50&lt;&gt;"Complete",$E50="Off track"))</x:formula>
    </x:cfRule>
  </x:conditionalFormatting>
  <x:conditionalFormatting sqref="P50:P50">
    <x:cfRule type="expression" dxfId="2038" priority="1949">
      <x:formula>AND(AND($B50&lt;&gt;"",Projects!$M50&lt;&gt;"Check inputs",$F50&lt;&gt;"Cancelled",$G50&lt;DATE(YEAR(P$9),MONTH(P$9)+1,1),$H50&gt;=P$9),$F50="Complete")</x:formula>
    </x:cfRule>
    <x:cfRule type="expression" dxfId="2039" priority="1950">
      <x:formula>AND(AND($B50&lt;&gt;"",Projects!$M50&lt;&gt;"Check inputs",$F50&lt;&gt;"Cancelled",$G50&lt;DATE(YEAR(P$9),MONTH(P$9)+1,1),$H50&gt;=P$9),AND($F50&lt;&gt;"Complete",$E50="On track"))</x:formula>
    </x:cfRule>
    <x:cfRule type="expression" dxfId="2040" priority="1951">
      <x:formula>AND(AND($B50&lt;&gt;"",Projects!$M50&lt;&gt;"Check inputs",$F50&lt;&gt;"Cancelled",$G50&lt;DATE(YEAR(P$9),MONTH(P$9)+1,1),$H50&gt;=P$9),AND($F50&lt;&gt;"Complete",$E50="At risk"))</x:formula>
    </x:cfRule>
    <x:cfRule type="expression" dxfId="2041" priority="1952">
      <x:formula>AND(AND($B50&lt;&gt;"",Projects!$M50&lt;&gt;"Check inputs",$F50&lt;&gt;"Cancelled",$G50&lt;DATE(YEAR(P$9),MONTH(P$9)+1,1),$H50&gt;=P$9),AND($F50&lt;&gt;"Complete",$E50="Off track"))</x:formula>
    </x:cfRule>
  </x:conditionalFormatting>
  <x:conditionalFormatting sqref="Q50:Q50">
    <x:cfRule type="expression" dxfId="2042" priority="1953">
      <x:formula>AND(AND($B50&lt;&gt;"",Projects!$M50&lt;&gt;"Check inputs",$F50&lt;&gt;"Cancelled",$G50&lt;DATE(YEAR(Q$9),MONTH(Q$9)+1,1),$H50&gt;=Q$9),$F50="Complete")</x:formula>
    </x:cfRule>
    <x:cfRule type="expression" dxfId="2043" priority="1954">
      <x:formula>AND(AND($B50&lt;&gt;"",Projects!$M50&lt;&gt;"Check inputs",$F50&lt;&gt;"Cancelled",$G50&lt;DATE(YEAR(Q$9),MONTH(Q$9)+1,1),$H50&gt;=Q$9),AND($F50&lt;&gt;"Complete",$E50="On track"))</x:formula>
    </x:cfRule>
    <x:cfRule type="expression" dxfId="2044" priority="1955">
      <x:formula>AND(AND($B50&lt;&gt;"",Projects!$M50&lt;&gt;"Check inputs",$F50&lt;&gt;"Cancelled",$G50&lt;DATE(YEAR(Q$9),MONTH(Q$9)+1,1),$H50&gt;=Q$9),AND($F50&lt;&gt;"Complete",$E50="At risk"))</x:formula>
    </x:cfRule>
    <x:cfRule type="expression" dxfId="2045" priority="1956">
      <x:formula>AND(AND($B50&lt;&gt;"",Projects!$M50&lt;&gt;"Check inputs",$F50&lt;&gt;"Cancelled",$G50&lt;DATE(YEAR(Q$9),MONTH(Q$9)+1,1),$H50&gt;=Q$9),AND($F50&lt;&gt;"Complete",$E50="Off track"))</x:formula>
    </x:cfRule>
  </x:conditionalFormatting>
  <x:conditionalFormatting sqref="R50:R50">
    <x:cfRule type="expression" dxfId="2046" priority="1957">
      <x:formula>AND(AND($B50&lt;&gt;"",Projects!$M50&lt;&gt;"Check inputs",$F50&lt;&gt;"Cancelled",$G50&lt;DATE(YEAR(R$9),MONTH(R$9)+1,1),$H50&gt;=R$9),$F50="Complete")</x:formula>
    </x:cfRule>
    <x:cfRule type="expression" dxfId="2047" priority="1958">
      <x:formula>AND(AND($B50&lt;&gt;"",Projects!$M50&lt;&gt;"Check inputs",$F50&lt;&gt;"Cancelled",$G50&lt;DATE(YEAR(R$9),MONTH(R$9)+1,1),$H50&gt;=R$9),AND($F50&lt;&gt;"Complete",$E50="On track"))</x:formula>
    </x:cfRule>
    <x:cfRule type="expression" dxfId="2048" priority="1959">
      <x:formula>AND(AND($B50&lt;&gt;"",Projects!$M50&lt;&gt;"Check inputs",$F50&lt;&gt;"Cancelled",$G50&lt;DATE(YEAR(R$9),MONTH(R$9)+1,1),$H50&gt;=R$9),AND($F50&lt;&gt;"Complete",$E50="At risk"))</x:formula>
    </x:cfRule>
    <x:cfRule type="expression" dxfId="2049" priority="1960">
      <x:formula>AND(AND($B50&lt;&gt;"",Projects!$M50&lt;&gt;"Check inputs",$F50&lt;&gt;"Cancelled",$G50&lt;DATE(YEAR(R$9),MONTH(R$9)+1,1),$H50&gt;=R$9),AND($F50&lt;&gt;"Complete",$E50="Off track"))</x:formula>
    </x:cfRule>
  </x:conditionalFormatting>
  <x:conditionalFormatting sqref="S50:S50">
    <x:cfRule type="expression" dxfId="2050" priority="1961">
      <x:formula>AND(AND($B50&lt;&gt;"",Projects!$M50&lt;&gt;"Check inputs",$F50&lt;&gt;"Cancelled",$G50&lt;DATE(YEAR(S$9),MONTH(S$9)+1,1),$H50&gt;=S$9),$F50="Complete")</x:formula>
    </x:cfRule>
    <x:cfRule type="expression" dxfId="2051" priority="1962">
      <x:formula>AND(AND($B50&lt;&gt;"",Projects!$M50&lt;&gt;"Check inputs",$F50&lt;&gt;"Cancelled",$G50&lt;DATE(YEAR(S$9),MONTH(S$9)+1,1),$H50&gt;=S$9),AND($F50&lt;&gt;"Complete",$E50="On track"))</x:formula>
    </x:cfRule>
    <x:cfRule type="expression" dxfId="2052" priority="1963">
      <x:formula>AND(AND($B50&lt;&gt;"",Projects!$M50&lt;&gt;"Check inputs",$F50&lt;&gt;"Cancelled",$G50&lt;DATE(YEAR(S$9),MONTH(S$9)+1,1),$H50&gt;=S$9),AND($F50&lt;&gt;"Complete",$E50="At risk"))</x:formula>
    </x:cfRule>
    <x:cfRule type="expression" dxfId="2053" priority="1964">
      <x:formula>AND(AND($B50&lt;&gt;"",Projects!$M50&lt;&gt;"Check inputs",$F50&lt;&gt;"Cancelled",$G50&lt;DATE(YEAR(S$9),MONTH(S$9)+1,1),$H50&gt;=S$9),AND($F50&lt;&gt;"Complete",$E50="Off track"))</x:formula>
    </x:cfRule>
  </x:conditionalFormatting>
  <x:conditionalFormatting sqref="T50:T50">
    <x:cfRule type="expression" dxfId="2054" priority="1965">
      <x:formula>AND(AND($B50&lt;&gt;"",Projects!$M50&lt;&gt;"Check inputs",$F50&lt;&gt;"Cancelled",$G50&lt;DATE(YEAR(T$9),MONTH(T$9)+1,1),$H50&gt;=T$9),$F50="Complete")</x:formula>
    </x:cfRule>
    <x:cfRule type="expression" dxfId="2055" priority="1966">
      <x:formula>AND(AND($B50&lt;&gt;"",Projects!$M50&lt;&gt;"Check inputs",$F50&lt;&gt;"Cancelled",$G50&lt;DATE(YEAR(T$9),MONTH(T$9)+1,1),$H50&gt;=T$9),AND($F50&lt;&gt;"Complete",$E50="On track"))</x:formula>
    </x:cfRule>
    <x:cfRule type="expression" dxfId="2056" priority="1967">
      <x:formula>AND(AND($B50&lt;&gt;"",Projects!$M50&lt;&gt;"Check inputs",$F50&lt;&gt;"Cancelled",$G50&lt;DATE(YEAR(T$9),MONTH(T$9)+1,1),$H50&gt;=T$9),AND($F50&lt;&gt;"Complete",$E50="At risk"))</x:formula>
    </x:cfRule>
    <x:cfRule type="expression" dxfId="2057" priority="1968">
      <x:formula>AND(AND($B50&lt;&gt;"",Projects!$M50&lt;&gt;"Check inputs",$F50&lt;&gt;"Cancelled",$G50&lt;DATE(YEAR(T$9),MONTH(T$9)+1,1),$H50&gt;=T$9),AND($F50&lt;&gt;"Complete",$E50="Off track"))</x:formula>
    </x:cfRule>
  </x:conditionalFormatting>
  <x:conditionalFormatting sqref="I51:I51">
    <x:cfRule type="expression" dxfId="2058" priority="1969">
      <x:formula>AND(AND($B51&lt;&gt;"",Projects!$M51&lt;&gt;"Check inputs",$F51&lt;&gt;"Cancelled",$G51&lt;DATE(YEAR(I$9),MONTH(I$9)+1,1),$H51&gt;=I$9),$F51="Complete")</x:formula>
    </x:cfRule>
    <x:cfRule type="expression" dxfId="2059" priority="1970">
      <x:formula>AND(AND($B51&lt;&gt;"",Projects!$M51&lt;&gt;"Check inputs",$F51&lt;&gt;"Cancelled",$G51&lt;DATE(YEAR(I$9),MONTH(I$9)+1,1),$H51&gt;=I$9),AND($F51&lt;&gt;"Complete",$E51="On track"))</x:formula>
    </x:cfRule>
    <x:cfRule type="expression" dxfId="2060" priority="1971">
      <x:formula>AND(AND($B51&lt;&gt;"",Projects!$M51&lt;&gt;"Check inputs",$F51&lt;&gt;"Cancelled",$G51&lt;DATE(YEAR(I$9),MONTH(I$9)+1,1),$H51&gt;=I$9),AND($F51&lt;&gt;"Complete",$E51="At risk"))</x:formula>
    </x:cfRule>
    <x:cfRule type="expression" dxfId="2061" priority="1972">
      <x:formula>AND(AND($B51&lt;&gt;"",Projects!$M51&lt;&gt;"Check inputs",$F51&lt;&gt;"Cancelled",$G51&lt;DATE(YEAR(I$9),MONTH(I$9)+1,1),$H51&gt;=I$9),AND($F51&lt;&gt;"Complete",$E51="Off track"))</x:formula>
    </x:cfRule>
  </x:conditionalFormatting>
  <x:conditionalFormatting sqref="J51:J51">
    <x:cfRule type="expression" dxfId="2062" priority="1973">
      <x:formula>AND(AND($B51&lt;&gt;"",Projects!$M51&lt;&gt;"Check inputs",$F51&lt;&gt;"Cancelled",$G51&lt;DATE(YEAR(J$9),MONTH(J$9)+1,1),$H51&gt;=J$9),$F51="Complete")</x:formula>
    </x:cfRule>
    <x:cfRule type="expression" dxfId="2063" priority="1974">
      <x:formula>AND(AND($B51&lt;&gt;"",Projects!$M51&lt;&gt;"Check inputs",$F51&lt;&gt;"Cancelled",$G51&lt;DATE(YEAR(J$9),MONTH(J$9)+1,1),$H51&gt;=J$9),AND($F51&lt;&gt;"Complete",$E51="On track"))</x:formula>
    </x:cfRule>
    <x:cfRule type="expression" dxfId="2064" priority="1975">
      <x:formula>AND(AND($B51&lt;&gt;"",Projects!$M51&lt;&gt;"Check inputs",$F51&lt;&gt;"Cancelled",$G51&lt;DATE(YEAR(J$9),MONTH(J$9)+1,1),$H51&gt;=J$9),AND($F51&lt;&gt;"Complete",$E51="At risk"))</x:formula>
    </x:cfRule>
    <x:cfRule type="expression" dxfId="2065" priority="1976">
      <x:formula>AND(AND($B51&lt;&gt;"",Projects!$M51&lt;&gt;"Check inputs",$F51&lt;&gt;"Cancelled",$G51&lt;DATE(YEAR(J$9),MONTH(J$9)+1,1),$H51&gt;=J$9),AND($F51&lt;&gt;"Complete",$E51="Off track"))</x:formula>
    </x:cfRule>
  </x:conditionalFormatting>
  <x:conditionalFormatting sqref="K51:K51">
    <x:cfRule type="expression" dxfId="2066" priority="1977">
      <x:formula>AND(AND($B51&lt;&gt;"",Projects!$M51&lt;&gt;"Check inputs",$F51&lt;&gt;"Cancelled",$G51&lt;DATE(YEAR(K$9),MONTH(K$9)+1,1),$H51&gt;=K$9),$F51="Complete")</x:formula>
    </x:cfRule>
    <x:cfRule type="expression" dxfId="2067" priority="1978">
      <x:formula>AND(AND($B51&lt;&gt;"",Projects!$M51&lt;&gt;"Check inputs",$F51&lt;&gt;"Cancelled",$G51&lt;DATE(YEAR(K$9),MONTH(K$9)+1,1),$H51&gt;=K$9),AND($F51&lt;&gt;"Complete",$E51="On track"))</x:formula>
    </x:cfRule>
    <x:cfRule type="expression" dxfId="2068" priority="1979">
      <x:formula>AND(AND($B51&lt;&gt;"",Projects!$M51&lt;&gt;"Check inputs",$F51&lt;&gt;"Cancelled",$G51&lt;DATE(YEAR(K$9),MONTH(K$9)+1,1),$H51&gt;=K$9),AND($F51&lt;&gt;"Complete",$E51="At risk"))</x:formula>
    </x:cfRule>
    <x:cfRule type="expression" dxfId="2069" priority="1980">
      <x:formula>AND(AND($B51&lt;&gt;"",Projects!$M51&lt;&gt;"Check inputs",$F51&lt;&gt;"Cancelled",$G51&lt;DATE(YEAR(K$9),MONTH(K$9)+1,1),$H51&gt;=K$9),AND($F51&lt;&gt;"Complete",$E51="Off track"))</x:formula>
    </x:cfRule>
  </x:conditionalFormatting>
  <x:conditionalFormatting sqref="L51:L51">
    <x:cfRule type="expression" dxfId="2070" priority="1981">
      <x:formula>AND(AND($B51&lt;&gt;"",Projects!$M51&lt;&gt;"Check inputs",$F51&lt;&gt;"Cancelled",$G51&lt;DATE(YEAR(L$9),MONTH(L$9)+1,1),$H51&gt;=L$9),$F51="Complete")</x:formula>
    </x:cfRule>
    <x:cfRule type="expression" dxfId="2071" priority="1982">
      <x:formula>AND(AND($B51&lt;&gt;"",Projects!$M51&lt;&gt;"Check inputs",$F51&lt;&gt;"Cancelled",$G51&lt;DATE(YEAR(L$9),MONTH(L$9)+1,1),$H51&gt;=L$9),AND($F51&lt;&gt;"Complete",$E51="On track"))</x:formula>
    </x:cfRule>
    <x:cfRule type="expression" dxfId="2072" priority="1983">
      <x:formula>AND(AND($B51&lt;&gt;"",Projects!$M51&lt;&gt;"Check inputs",$F51&lt;&gt;"Cancelled",$G51&lt;DATE(YEAR(L$9),MONTH(L$9)+1,1),$H51&gt;=L$9),AND($F51&lt;&gt;"Complete",$E51="At risk"))</x:formula>
    </x:cfRule>
    <x:cfRule type="expression" dxfId="2073" priority="1984">
      <x:formula>AND(AND($B51&lt;&gt;"",Projects!$M51&lt;&gt;"Check inputs",$F51&lt;&gt;"Cancelled",$G51&lt;DATE(YEAR(L$9),MONTH(L$9)+1,1),$H51&gt;=L$9),AND($F51&lt;&gt;"Complete",$E51="Off track"))</x:formula>
    </x:cfRule>
  </x:conditionalFormatting>
  <x:conditionalFormatting sqref="M51:M51">
    <x:cfRule type="expression" dxfId="2074" priority="1985">
      <x:formula>AND(AND($B51&lt;&gt;"",Projects!$M51&lt;&gt;"Check inputs",$F51&lt;&gt;"Cancelled",$G51&lt;DATE(YEAR(M$9),MONTH(M$9)+1,1),$H51&gt;=M$9),$F51="Complete")</x:formula>
    </x:cfRule>
    <x:cfRule type="expression" dxfId="2075" priority="1986">
      <x:formula>AND(AND($B51&lt;&gt;"",Projects!$M51&lt;&gt;"Check inputs",$F51&lt;&gt;"Cancelled",$G51&lt;DATE(YEAR(M$9),MONTH(M$9)+1,1),$H51&gt;=M$9),AND($F51&lt;&gt;"Complete",$E51="On track"))</x:formula>
    </x:cfRule>
    <x:cfRule type="expression" dxfId="2076" priority="1987">
      <x:formula>AND(AND($B51&lt;&gt;"",Projects!$M51&lt;&gt;"Check inputs",$F51&lt;&gt;"Cancelled",$G51&lt;DATE(YEAR(M$9),MONTH(M$9)+1,1),$H51&gt;=M$9),AND($F51&lt;&gt;"Complete",$E51="At risk"))</x:formula>
    </x:cfRule>
    <x:cfRule type="expression" dxfId="2077" priority="1988">
      <x:formula>AND(AND($B51&lt;&gt;"",Projects!$M51&lt;&gt;"Check inputs",$F51&lt;&gt;"Cancelled",$G51&lt;DATE(YEAR(M$9),MONTH(M$9)+1,1),$H51&gt;=M$9),AND($F51&lt;&gt;"Complete",$E51="Off track"))</x:formula>
    </x:cfRule>
  </x:conditionalFormatting>
  <x:conditionalFormatting sqref="N51:N51">
    <x:cfRule type="expression" dxfId="2078" priority="1989">
      <x:formula>AND(AND($B51&lt;&gt;"",Projects!$M51&lt;&gt;"Check inputs",$F51&lt;&gt;"Cancelled",$G51&lt;DATE(YEAR(N$9),MONTH(N$9)+1,1),$H51&gt;=N$9),$F51="Complete")</x:formula>
    </x:cfRule>
    <x:cfRule type="expression" dxfId="2079" priority="1990">
      <x:formula>AND(AND($B51&lt;&gt;"",Projects!$M51&lt;&gt;"Check inputs",$F51&lt;&gt;"Cancelled",$G51&lt;DATE(YEAR(N$9),MONTH(N$9)+1,1),$H51&gt;=N$9),AND($F51&lt;&gt;"Complete",$E51="On track"))</x:formula>
    </x:cfRule>
    <x:cfRule type="expression" dxfId="2080" priority="1991">
      <x:formula>AND(AND($B51&lt;&gt;"",Projects!$M51&lt;&gt;"Check inputs",$F51&lt;&gt;"Cancelled",$G51&lt;DATE(YEAR(N$9),MONTH(N$9)+1,1),$H51&gt;=N$9),AND($F51&lt;&gt;"Complete",$E51="At risk"))</x:formula>
    </x:cfRule>
    <x:cfRule type="expression" dxfId="2081" priority="1992">
      <x:formula>AND(AND($B51&lt;&gt;"",Projects!$M51&lt;&gt;"Check inputs",$F51&lt;&gt;"Cancelled",$G51&lt;DATE(YEAR(N$9),MONTH(N$9)+1,1),$H51&gt;=N$9),AND($F51&lt;&gt;"Complete",$E51="Off track"))</x:formula>
    </x:cfRule>
  </x:conditionalFormatting>
  <x:conditionalFormatting sqref="O51:O51">
    <x:cfRule type="expression" dxfId="2082" priority="1993">
      <x:formula>AND(AND($B51&lt;&gt;"",Projects!$M51&lt;&gt;"Check inputs",$F51&lt;&gt;"Cancelled",$G51&lt;DATE(YEAR(O$9),MONTH(O$9)+1,1),$H51&gt;=O$9),$F51="Complete")</x:formula>
    </x:cfRule>
    <x:cfRule type="expression" dxfId="2083" priority="1994">
      <x:formula>AND(AND($B51&lt;&gt;"",Projects!$M51&lt;&gt;"Check inputs",$F51&lt;&gt;"Cancelled",$G51&lt;DATE(YEAR(O$9),MONTH(O$9)+1,1),$H51&gt;=O$9),AND($F51&lt;&gt;"Complete",$E51="On track"))</x:formula>
    </x:cfRule>
    <x:cfRule type="expression" dxfId="2084" priority="1995">
      <x:formula>AND(AND($B51&lt;&gt;"",Projects!$M51&lt;&gt;"Check inputs",$F51&lt;&gt;"Cancelled",$G51&lt;DATE(YEAR(O$9),MONTH(O$9)+1,1),$H51&gt;=O$9),AND($F51&lt;&gt;"Complete",$E51="At risk"))</x:formula>
    </x:cfRule>
    <x:cfRule type="expression" dxfId="2085" priority="1996">
      <x:formula>AND(AND($B51&lt;&gt;"",Projects!$M51&lt;&gt;"Check inputs",$F51&lt;&gt;"Cancelled",$G51&lt;DATE(YEAR(O$9),MONTH(O$9)+1,1),$H51&gt;=O$9),AND($F51&lt;&gt;"Complete",$E51="Off track"))</x:formula>
    </x:cfRule>
  </x:conditionalFormatting>
  <x:conditionalFormatting sqref="P51:P51">
    <x:cfRule type="expression" dxfId="2086" priority="1997">
      <x:formula>AND(AND($B51&lt;&gt;"",Projects!$M51&lt;&gt;"Check inputs",$F51&lt;&gt;"Cancelled",$G51&lt;DATE(YEAR(P$9),MONTH(P$9)+1,1),$H51&gt;=P$9),$F51="Complete")</x:formula>
    </x:cfRule>
    <x:cfRule type="expression" dxfId="2087" priority="1998">
      <x:formula>AND(AND($B51&lt;&gt;"",Projects!$M51&lt;&gt;"Check inputs",$F51&lt;&gt;"Cancelled",$G51&lt;DATE(YEAR(P$9),MONTH(P$9)+1,1),$H51&gt;=P$9),AND($F51&lt;&gt;"Complete",$E51="On track"))</x:formula>
    </x:cfRule>
    <x:cfRule type="expression" dxfId="2088" priority="1999">
      <x:formula>AND(AND($B51&lt;&gt;"",Projects!$M51&lt;&gt;"Check inputs",$F51&lt;&gt;"Cancelled",$G51&lt;DATE(YEAR(P$9),MONTH(P$9)+1,1),$H51&gt;=P$9),AND($F51&lt;&gt;"Complete",$E51="At risk"))</x:formula>
    </x:cfRule>
    <x:cfRule type="expression" dxfId="2089" priority="2000">
      <x:formula>AND(AND($B51&lt;&gt;"",Projects!$M51&lt;&gt;"Check inputs",$F51&lt;&gt;"Cancelled",$G51&lt;DATE(YEAR(P$9),MONTH(P$9)+1,1),$H51&gt;=P$9),AND($F51&lt;&gt;"Complete",$E51="Off track"))</x:formula>
    </x:cfRule>
  </x:conditionalFormatting>
  <x:conditionalFormatting sqref="Q51:Q51">
    <x:cfRule type="expression" dxfId="2090" priority="2001">
      <x:formula>AND(AND($B51&lt;&gt;"",Projects!$M51&lt;&gt;"Check inputs",$F51&lt;&gt;"Cancelled",$G51&lt;DATE(YEAR(Q$9),MONTH(Q$9)+1,1),$H51&gt;=Q$9),$F51="Complete")</x:formula>
    </x:cfRule>
    <x:cfRule type="expression" dxfId="2091" priority="2002">
      <x:formula>AND(AND($B51&lt;&gt;"",Projects!$M51&lt;&gt;"Check inputs",$F51&lt;&gt;"Cancelled",$G51&lt;DATE(YEAR(Q$9),MONTH(Q$9)+1,1),$H51&gt;=Q$9),AND($F51&lt;&gt;"Complete",$E51="On track"))</x:formula>
    </x:cfRule>
    <x:cfRule type="expression" dxfId="2092" priority="2003">
      <x:formula>AND(AND($B51&lt;&gt;"",Projects!$M51&lt;&gt;"Check inputs",$F51&lt;&gt;"Cancelled",$G51&lt;DATE(YEAR(Q$9),MONTH(Q$9)+1,1),$H51&gt;=Q$9),AND($F51&lt;&gt;"Complete",$E51="At risk"))</x:formula>
    </x:cfRule>
    <x:cfRule type="expression" dxfId="2093" priority="2004">
      <x:formula>AND(AND($B51&lt;&gt;"",Projects!$M51&lt;&gt;"Check inputs",$F51&lt;&gt;"Cancelled",$G51&lt;DATE(YEAR(Q$9),MONTH(Q$9)+1,1),$H51&gt;=Q$9),AND($F51&lt;&gt;"Complete",$E51="Off track"))</x:formula>
    </x:cfRule>
  </x:conditionalFormatting>
  <x:conditionalFormatting sqref="R51:R51">
    <x:cfRule type="expression" dxfId="2094" priority="2005">
      <x:formula>AND(AND($B51&lt;&gt;"",Projects!$M51&lt;&gt;"Check inputs",$F51&lt;&gt;"Cancelled",$G51&lt;DATE(YEAR(R$9),MONTH(R$9)+1,1),$H51&gt;=R$9),$F51="Complete")</x:formula>
    </x:cfRule>
    <x:cfRule type="expression" dxfId="2095" priority="2006">
      <x:formula>AND(AND($B51&lt;&gt;"",Projects!$M51&lt;&gt;"Check inputs",$F51&lt;&gt;"Cancelled",$G51&lt;DATE(YEAR(R$9),MONTH(R$9)+1,1),$H51&gt;=R$9),AND($F51&lt;&gt;"Complete",$E51="On track"))</x:formula>
    </x:cfRule>
    <x:cfRule type="expression" dxfId="2096" priority="2007">
      <x:formula>AND(AND($B51&lt;&gt;"",Projects!$M51&lt;&gt;"Check inputs",$F51&lt;&gt;"Cancelled",$G51&lt;DATE(YEAR(R$9),MONTH(R$9)+1,1),$H51&gt;=R$9),AND($F51&lt;&gt;"Complete",$E51="At risk"))</x:formula>
    </x:cfRule>
    <x:cfRule type="expression" dxfId="2097" priority="2008">
      <x:formula>AND(AND($B51&lt;&gt;"",Projects!$M51&lt;&gt;"Check inputs",$F51&lt;&gt;"Cancelled",$G51&lt;DATE(YEAR(R$9),MONTH(R$9)+1,1),$H51&gt;=R$9),AND($F51&lt;&gt;"Complete",$E51="Off track"))</x:formula>
    </x:cfRule>
  </x:conditionalFormatting>
  <x:conditionalFormatting sqref="S51:S51">
    <x:cfRule type="expression" dxfId="2098" priority="2009">
      <x:formula>AND(AND($B51&lt;&gt;"",Projects!$M51&lt;&gt;"Check inputs",$F51&lt;&gt;"Cancelled",$G51&lt;DATE(YEAR(S$9),MONTH(S$9)+1,1),$H51&gt;=S$9),$F51="Complete")</x:formula>
    </x:cfRule>
    <x:cfRule type="expression" dxfId="2099" priority="2010">
      <x:formula>AND(AND($B51&lt;&gt;"",Projects!$M51&lt;&gt;"Check inputs",$F51&lt;&gt;"Cancelled",$G51&lt;DATE(YEAR(S$9),MONTH(S$9)+1,1),$H51&gt;=S$9),AND($F51&lt;&gt;"Complete",$E51="On track"))</x:formula>
    </x:cfRule>
    <x:cfRule type="expression" dxfId="2100" priority="2011">
      <x:formula>AND(AND($B51&lt;&gt;"",Projects!$M51&lt;&gt;"Check inputs",$F51&lt;&gt;"Cancelled",$G51&lt;DATE(YEAR(S$9),MONTH(S$9)+1,1),$H51&gt;=S$9),AND($F51&lt;&gt;"Complete",$E51="At risk"))</x:formula>
    </x:cfRule>
    <x:cfRule type="expression" dxfId="2101" priority="2012">
      <x:formula>AND(AND($B51&lt;&gt;"",Projects!$M51&lt;&gt;"Check inputs",$F51&lt;&gt;"Cancelled",$G51&lt;DATE(YEAR(S$9),MONTH(S$9)+1,1),$H51&gt;=S$9),AND($F51&lt;&gt;"Complete",$E51="Off track"))</x:formula>
    </x:cfRule>
  </x:conditionalFormatting>
  <x:conditionalFormatting sqref="T51:T51">
    <x:cfRule type="expression" dxfId="2102" priority="2013">
      <x:formula>AND(AND($B51&lt;&gt;"",Projects!$M51&lt;&gt;"Check inputs",$F51&lt;&gt;"Cancelled",$G51&lt;DATE(YEAR(T$9),MONTH(T$9)+1,1),$H51&gt;=T$9),$F51="Complete")</x:formula>
    </x:cfRule>
    <x:cfRule type="expression" dxfId="2103" priority="2014">
      <x:formula>AND(AND($B51&lt;&gt;"",Projects!$M51&lt;&gt;"Check inputs",$F51&lt;&gt;"Cancelled",$G51&lt;DATE(YEAR(T$9),MONTH(T$9)+1,1),$H51&gt;=T$9),AND($F51&lt;&gt;"Complete",$E51="On track"))</x:formula>
    </x:cfRule>
    <x:cfRule type="expression" dxfId="2104" priority="2015">
      <x:formula>AND(AND($B51&lt;&gt;"",Projects!$M51&lt;&gt;"Check inputs",$F51&lt;&gt;"Cancelled",$G51&lt;DATE(YEAR(T$9),MONTH(T$9)+1,1),$H51&gt;=T$9),AND($F51&lt;&gt;"Complete",$E51="At risk"))</x:formula>
    </x:cfRule>
    <x:cfRule type="expression" dxfId="2105" priority="2016">
      <x:formula>AND(AND($B51&lt;&gt;"",Projects!$M51&lt;&gt;"Check inputs",$F51&lt;&gt;"Cancelled",$G51&lt;DATE(YEAR(T$9),MONTH(T$9)+1,1),$H51&gt;=T$9),AND($F51&lt;&gt;"Complete",$E51="Off track"))</x:formula>
    </x:cfRule>
  </x:conditionalFormatting>
  <x:conditionalFormatting sqref="I52:I52">
    <x:cfRule type="expression" dxfId="2106" priority="2017">
      <x:formula>AND(AND($B52&lt;&gt;"",Projects!$M52&lt;&gt;"Check inputs",$F52&lt;&gt;"Cancelled",$G52&lt;DATE(YEAR(I$9),MONTH(I$9)+1,1),$H52&gt;=I$9),$F52="Complete")</x:formula>
    </x:cfRule>
    <x:cfRule type="expression" dxfId="2107" priority="2018">
      <x:formula>AND(AND($B52&lt;&gt;"",Projects!$M52&lt;&gt;"Check inputs",$F52&lt;&gt;"Cancelled",$G52&lt;DATE(YEAR(I$9),MONTH(I$9)+1,1),$H52&gt;=I$9),AND($F52&lt;&gt;"Complete",$E52="On track"))</x:formula>
    </x:cfRule>
    <x:cfRule type="expression" dxfId="2108" priority="2019">
      <x:formula>AND(AND($B52&lt;&gt;"",Projects!$M52&lt;&gt;"Check inputs",$F52&lt;&gt;"Cancelled",$G52&lt;DATE(YEAR(I$9),MONTH(I$9)+1,1),$H52&gt;=I$9),AND($F52&lt;&gt;"Complete",$E52="At risk"))</x:formula>
    </x:cfRule>
    <x:cfRule type="expression" dxfId="2109" priority="2020">
      <x:formula>AND(AND($B52&lt;&gt;"",Projects!$M52&lt;&gt;"Check inputs",$F52&lt;&gt;"Cancelled",$G52&lt;DATE(YEAR(I$9),MONTH(I$9)+1,1),$H52&gt;=I$9),AND($F52&lt;&gt;"Complete",$E52="Off track"))</x:formula>
    </x:cfRule>
  </x:conditionalFormatting>
  <x:conditionalFormatting sqref="J52:J52">
    <x:cfRule type="expression" dxfId="2110" priority="2021">
      <x:formula>AND(AND($B52&lt;&gt;"",Projects!$M52&lt;&gt;"Check inputs",$F52&lt;&gt;"Cancelled",$G52&lt;DATE(YEAR(J$9),MONTH(J$9)+1,1),$H52&gt;=J$9),$F52="Complete")</x:formula>
    </x:cfRule>
    <x:cfRule type="expression" dxfId="2111" priority="2022">
      <x:formula>AND(AND($B52&lt;&gt;"",Projects!$M52&lt;&gt;"Check inputs",$F52&lt;&gt;"Cancelled",$G52&lt;DATE(YEAR(J$9),MONTH(J$9)+1,1),$H52&gt;=J$9),AND($F52&lt;&gt;"Complete",$E52="On track"))</x:formula>
    </x:cfRule>
    <x:cfRule type="expression" dxfId="2112" priority="2023">
      <x:formula>AND(AND($B52&lt;&gt;"",Projects!$M52&lt;&gt;"Check inputs",$F52&lt;&gt;"Cancelled",$G52&lt;DATE(YEAR(J$9),MONTH(J$9)+1,1),$H52&gt;=J$9),AND($F52&lt;&gt;"Complete",$E52="At risk"))</x:formula>
    </x:cfRule>
    <x:cfRule type="expression" dxfId="2113" priority="2024">
      <x:formula>AND(AND($B52&lt;&gt;"",Projects!$M52&lt;&gt;"Check inputs",$F52&lt;&gt;"Cancelled",$G52&lt;DATE(YEAR(J$9),MONTH(J$9)+1,1),$H52&gt;=J$9),AND($F52&lt;&gt;"Complete",$E52="Off track"))</x:formula>
    </x:cfRule>
  </x:conditionalFormatting>
  <x:conditionalFormatting sqref="K52:K52">
    <x:cfRule type="expression" dxfId="2114" priority="2025">
      <x:formula>AND(AND($B52&lt;&gt;"",Projects!$M52&lt;&gt;"Check inputs",$F52&lt;&gt;"Cancelled",$G52&lt;DATE(YEAR(K$9),MONTH(K$9)+1,1),$H52&gt;=K$9),$F52="Complete")</x:formula>
    </x:cfRule>
    <x:cfRule type="expression" dxfId="2115" priority="2026">
      <x:formula>AND(AND($B52&lt;&gt;"",Projects!$M52&lt;&gt;"Check inputs",$F52&lt;&gt;"Cancelled",$G52&lt;DATE(YEAR(K$9),MONTH(K$9)+1,1),$H52&gt;=K$9),AND($F52&lt;&gt;"Complete",$E52="On track"))</x:formula>
    </x:cfRule>
    <x:cfRule type="expression" dxfId="2116" priority="2027">
      <x:formula>AND(AND($B52&lt;&gt;"",Projects!$M52&lt;&gt;"Check inputs",$F52&lt;&gt;"Cancelled",$G52&lt;DATE(YEAR(K$9),MONTH(K$9)+1,1),$H52&gt;=K$9),AND($F52&lt;&gt;"Complete",$E52="At risk"))</x:formula>
    </x:cfRule>
    <x:cfRule type="expression" dxfId="2117" priority="2028">
      <x:formula>AND(AND($B52&lt;&gt;"",Projects!$M52&lt;&gt;"Check inputs",$F52&lt;&gt;"Cancelled",$G52&lt;DATE(YEAR(K$9),MONTH(K$9)+1,1),$H52&gt;=K$9),AND($F52&lt;&gt;"Complete",$E52="Off track"))</x:formula>
    </x:cfRule>
  </x:conditionalFormatting>
  <x:conditionalFormatting sqref="L52:L52">
    <x:cfRule type="expression" dxfId="2118" priority="2029">
      <x:formula>AND(AND($B52&lt;&gt;"",Projects!$M52&lt;&gt;"Check inputs",$F52&lt;&gt;"Cancelled",$G52&lt;DATE(YEAR(L$9),MONTH(L$9)+1,1),$H52&gt;=L$9),$F52="Complete")</x:formula>
    </x:cfRule>
    <x:cfRule type="expression" dxfId="2119" priority="2030">
      <x:formula>AND(AND($B52&lt;&gt;"",Projects!$M52&lt;&gt;"Check inputs",$F52&lt;&gt;"Cancelled",$G52&lt;DATE(YEAR(L$9),MONTH(L$9)+1,1),$H52&gt;=L$9),AND($F52&lt;&gt;"Complete",$E52="On track"))</x:formula>
    </x:cfRule>
    <x:cfRule type="expression" dxfId="2120" priority="2031">
      <x:formula>AND(AND($B52&lt;&gt;"",Projects!$M52&lt;&gt;"Check inputs",$F52&lt;&gt;"Cancelled",$G52&lt;DATE(YEAR(L$9),MONTH(L$9)+1,1),$H52&gt;=L$9),AND($F52&lt;&gt;"Complete",$E52="At risk"))</x:formula>
    </x:cfRule>
    <x:cfRule type="expression" dxfId="2121" priority="2032">
      <x:formula>AND(AND($B52&lt;&gt;"",Projects!$M52&lt;&gt;"Check inputs",$F52&lt;&gt;"Cancelled",$G52&lt;DATE(YEAR(L$9),MONTH(L$9)+1,1),$H52&gt;=L$9),AND($F52&lt;&gt;"Complete",$E52="Off track"))</x:formula>
    </x:cfRule>
  </x:conditionalFormatting>
  <x:conditionalFormatting sqref="M52:M52">
    <x:cfRule type="expression" dxfId="2122" priority="2033">
      <x:formula>AND(AND($B52&lt;&gt;"",Projects!$M52&lt;&gt;"Check inputs",$F52&lt;&gt;"Cancelled",$G52&lt;DATE(YEAR(M$9),MONTH(M$9)+1,1),$H52&gt;=M$9),$F52="Complete")</x:formula>
    </x:cfRule>
    <x:cfRule type="expression" dxfId="2123" priority="2034">
      <x:formula>AND(AND($B52&lt;&gt;"",Projects!$M52&lt;&gt;"Check inputs",$F52&lt;&gt;"Cancelled",$G52&lt;DATE(YEAR(M$9),MONTH(M$9)+1,1),$H52&gt;=M$9),AND($F52&lt;&gt;"Complete",$E52="On track"))</x:formula>
    </x:cfRule>
    <x:cfRule type="expression" dxfId="2124" priority="2035">
      <x:formula>AND(AND($B52&lt;&gt;"",Projects!$M52&lt;&gt;"Check inputs",$F52&lt;&gt;"Cancelled",$G52&lt;DATE(YEAR(M$9),MONTH(M$9)+1,1),$H52&gt;=M$9),AND($F52&lt;&gt;"Complete",$E52="At risk"))</x:formula>
    </x:cfRule>
    <x:cfRule type="expression" dxfId="2125" priority="2036">
      <x:formula>AND(AND($B52&lt;&gt;"",Projects!$M52&lt;&gt;"Check inputs",$F52&lt;&gt;"Cancelled",$G52&lt;DATE(YEAR(M$9),MONTH(M$9)+1,1),$H52&gt;=M$9),AND($F52&lt;&gt;"Complete",$E52="Off track"))</x:formula>
    </x:cfRule>
  </x:conditionalFormatting>
  <x:conditionalFormatting sqref="N52:N52">
    <x:cfRule type="expression" dxfId="2126" priority="2037">
      <x:formula>AND(AND($B52&lt;&gt;"",Projects!$M52&lt;&gt;"Check inputs",$F52&lt;&gt;"Cancelled",$G52&lt;DATE(YEAR(N$9),MONTH(N$9)+1,1),$H52&gt;=N$9),$F52="Complete")</x:formula>
    </x:cfRule>
    <x:cfRule type="expression" dxfId="2127" priority="2038">
      <x:formula>AND(AND($B52&lt;&gt;"",Projects!$M52&lt;&gt;"Check inputs",$F52&lt;&gt;"Cancelled",$G52&lt;DATE(YEAR(N$9),MONTH(N$9)+1,1),$H52&gt;=N$9),AND($F52&lt;&gt;"Complete",$E52="On track"))</x:formula>
    </x:cfRule>
    <x:cfRule type="expression" dxfId="2128" priority="2039">
      <x:formula>AND(AND($B52&lt;&gt;"",Projects!$M52&lt;&gt;"Check inputs",$F52&lt;&gt;"Cancelled",$G52&lt;DATE(YEAR(N$9),MONTH(N$9)+1,1),$H52&gt;=N$9),AND($F52&lt;&gt;"Complete",$E52="At risk"))</x:formula>
    </x:cfRule>
    <x:cfRule type="expression" dxfId="2129" priority="2040">
      <x:formula>AND(AND($B52&lt;&gt;"",Projects!$M52&lt;&gt;"Check inputs",$F52&lt;&gt;"Cancelled",$G52&lt;DATE(YEAR(N$9),MONTH(N$9)+1,1),$H52&gt;=N$9),AND($F52&lt;&gt;"Complete",$E52="Off track"))</x:formula>
    </x:cfRule>
  </x:conditionalFormatting>
  <x:conditionalFormatting sqref="O52:O52">
    <x:cfRule type="expression" dxfId="2130" priority="2041">
      <x:formula>AND(AND($B52&lt;&gt;"",Projects!$M52&lt;&gt;"Check inputs",$F52&lt;&gt;"Cancelled",$G52&lt;DATE(YEAR(O$9),MONTH(O$9)+1,1),$H52&gt;=O$9),$F52="Complete")</x:formula>
    </x:cfRule>
    <x:cfRule type="expression" dxfId="2131" priority="2042">
      <x:formula>AND(AND($B52&lt;&gt;"",Projects!$M52&lt;&gt;"Check inputs",$F52&lt;&gt;"Cancelled",$G52&lt;DATE(YEAR(O$9),MONTH(O$9)+1,1),$H52&gt;=O$9),AND($F52&lt;&gt;"Complete",$E52="On track"))</x:formula>
    </x:cfRule>
    <x:cfRule type="expression" dxfId="2132" priority="2043">
      <x:formula>AND(AND($B52&lt;&gt;"",Projects!$M52&lt;&gt;"Check inputs",$F52&lt;&gt;"Cancelled",$G52&lt;DATE(YEAR(O$9),MONTH(O$9)+1,1),$H52&gt;=O$9),AND($F52&lt;&gt;"Complete",$E52="At risk"))</x:formula>
    </x:cfRule>
    <x:cfRule type="expression" dxfId="2133" priority="2044">
      <x:formula>AND(AND($B52&lt;&gt;"",Projects!$M52&lt;&gt;"Check inputs",$F52&lt;&gt;"Cancelled",$G52&lt;DATE(YEAR(O$9),MONTH(O$9)+1,1),$H52&gt;=O$9),AND($F52&lt;&gt;"Complete",$E52="Off track"))</x:formula>
    </x:cfRule>
  </x:conditionalFormatting>
  <x:conditionalFormatting sqref="P52:P52">
    <x:cfRule type="expression" dxfId="2134" priority="2045">
      <x:formula>AND(AND($B52&lt;&gt;"",Projects!$M52&lt;&gt;"Check inputs",$F52&lt;&gt;"Cancelled",$G52&lt;DATE(YEAR(P$9),MONTH(P$9)+1,1),$H52&gt;=P$9),$F52="Complete")</x:formula>
    </x:cfRule>
    <x:cfRule type="expression" dxfId="2135" priority="2046">
      <x:formula>AND(AND($B52&lt;&gt;"",Projects!$M52&lt;&gt;"Check inputs",$F52&lt;&gt;"Cancelled",$G52&lt;DATE(YEAR(P$9),MONTH(P$9)+1,1),$H52&gt;=P$9),AND($F52&lt;&gt;"Complete",$E52="On track"))</x:formula>
    </x:cfRule>
    <x:cfRule type="expression" dxfId="2136" priority="2047">
      <x:formula>AND(AND($B52&lt;&gt;"",Projects!$M52&lt;&gt;"Check inputs",$F52&lt;&gt;"Cancelled",$G52&lt;DATE(YEAR(P$9),MONTH(P$9)+1,1),$H52&gt;=P$9),AND($F52&lt;&gt;"Complete",$E52="At risk"))</x:formula>
    </x:cfRule>
    <x:cfRule type="expression" dxfId="2137" priority="2048">
      <x:formula>AND(AND($B52&lt;&gt;"",Projects!$M52&lt;&gt;"Check inputs",$F52&lt;&gt;"Cancelled",$G52&lt;DATE(YEAR(P$9),MONTH(P$9)+1,1),$H52&gt;=P$9),AND($F52&lt;&gt;"Complete",$E52="Off track"))</x:formula>
    </x:cfRule>
  </x:conditionalFormatting>
  <x:conditionalFormatting sqref="Q52:Q52">
    <x:cfRule type="expression" dxfId="2138" priority="2049">
      <x:formula>AND(AND($B52&lt;&gt;"",Projects!$M52&lt;&gt;"Check inputs",$F52&lt;&gt;"Cancelled",$G52&lt;DATE(YEAR(Q$9),MONTH(Q$9)+1,1),$H52&gt;=Q$9),$F52="Complete")</x:formula>
    </x:cfRule>
    <x:cfRule type="expression" dxfId="2139" priority="2050">
      <x:formula>AND(AND($B52&lt;&gt;"",Projects!$M52&lt;&gt;"Check inputs",$F52&lt;&gt;"Cancelled",$G52&lt;DATE(YEAR(Q$9),MONTH(Q$9)+1,1),$H52&gt;=Q$9),AND($F52&lt;&gt;"Complete",$E52="On track"))</x:formula>
    </x:cfRule>
    <x:cfRule type="expression" dxfId="2140" priority="2051">
      <x:formula>AND(AND($B52&lt;&gt;"",Projects!$M52&lt;&gt;"Check inputs",$F52&lt;&gt;"Cancelled",$G52&lt;DATE(YEAR(Q$9),MONTH(Q$9)+1,1),$H52&gt;=Q$9),AND($F52&lt;&gt;"Complete",$E52="At risk"))</x:formula>
    </x:cfRule>
    <x:cfRule type="expression" dxfId="2141" priority="2052">
      <x:formula>AND(AND($B52&lt;&gt;"",Projects!$M52&lt;&gt;"Check inputs",$F52&lt;&gt;"Cancelled",$G52&lt;DATE(YEAR(Q$9),MONTH(Q$9)+1,1),$H52&gt;=Q$9),AND($F52&lt;&gt;"Complete",$E52="Off track"))</x:formula>
    </x:cfRule>
  </x:conditionalFormatting>
  <x:conditionalFormatting sqref="R52:R52">
    <x:cfRule type="expression" dxfId="2142" priority="2053">
      <x:formula>AND(AND($B52&lt;&gt;"",Projects!$M52&lt;&gt;"Check inputs",$F52&lt;&gt;"Cancelled",$G52&lt;DATE(YEAR(R$9),MONTH(R$9)+1,1),$H52&gt;=R$9),$F52="Complete")</x:formula>
    </x:cfRule>
    <x:cfRule type="expression" dxfId="2143" priority="2054">
      <x:formula>AND(AND($B52&lt;&gt;"",Projects!$M52&lt;&gt;"Check inputs",$F52&lt;&gt;"Cancelled",$G52&lt;DATE(YEAR(R$9),MONTH(R$9)+1,1),$H52&gt;=R$9),AND($F52&lt;&gt;"Complete",$E52="On track"))</x:formula>
    </x:cfRule>
    <x:cfRule type="expression" dxfId="2144" priority="2055">
      <x:formula>AND(AND($B52&lt;&gt;"",Projects!$M52&lt;&gt;"Check inputs",$F52&lt;&gt;"Cancelled",$G52&lt;DATE(YEAR(R$9),MONTH(R$9)+1,1),$H52&gt;=R$9),AND($F52&lt;&gt;"Complete",$E52="At risk"))</x:formula>
    </x:cfRule>
    <x:cfRule type="expression" dxfId="2145" priority="2056">
      <x:formula>AND(AND($B52&lt;&gt;"",Projects!$M52&lt;&gt;"Check inputs",$F52&lt;&gt;"Cancelled",$G52&lt;DATE(YEAR(R$9),MONTH(R$9)+1,1),$H52&gt;=R$9),AND($F52&lt;&gt;"Complete",$E52="Off track"))</x:formula>
    </x:cfRule>
  </x:conditionalFormatting>
  <x:conditionalFormatting sqref="S52:S52">
    <x:cfRule type="expression" dxfId="2146" priority="2057">
      <x:formula>AND(AND($B52&lt;&gt;"",Projects!$M52&lt;&gt;"Check inputs",$F52&lt;&gt;"Cancelled",$G52&lt;DATE(YEAR(S$9),MONTH(S$9)+1,1),$H52&gt;=S$9),$F52="Complete")</x:formula>
    </x:cfRule>
    <x:cfRule type="expression" dxfId="2147" priority="2058">
      <x:formula>AND(AND($B52&lt;&gt;"",Projects!$M52&lt;&gt;"Check inputs",$F52&lt;&gt;"Cancelled",$G52&lt;DATE(YEAR(S$9),MONTH(S$9)+1,1),$H52&gt;=S$9),AND($F52&lt;&gt;"Complete",$E52="On track"))</x:formula>
    </x:cfRule>
    <x:cfRule type="expression" dxfId="2148" priority="2059">
      <x:formula>AND(AND($B52&lt;&gt;"",Projects!$M52&lt;&gt;"Check inputs",$F52&lt;&gt;"Cancelled",$G52&lt;DATE(YEAR(S$9),MONTH(S$9)+1,1),$H52&gt;=S$9),AND($F52&lt;&gt;"Complete",$E52="At risk"))</x:formula>
    </x:cfRule>
    <x:cfRule type="expression" dxfId="2149" priority="2060">
      <x:formula>AND(AND($B52&lt;&gt;"",Projects!$M52&lt;&gt;"Check inputs",$F52&lt;&gt;"Cancelled",$G52&lt;DATE(YEAR(S$9),MONTH(S$9)+1,1),$H52&gt;=S$9),AND($F52&lt;&gt;"Complete",$E52="Off track"))</x:formula>
    </x:cfRule>
  </x:conditionalFormatting>
  <x:conditionalFormatting sqref="T52:T52">
    <x:cfRule type="expression" dxfId="2150" priority="2061">
      <x:formula>AND(AND($B52&lt;&gt;"",Projects!$M52&lt;&gt;"Check inputs",$F52&lt;&gt;"Cancelled",$G52&lt;DATE(YEAR(T$9),MONTH(T$9)+1,1),$H52&gt;=T$9),$F52="Complete")</x:formula>
    </x:cfRule>
    <x:cfRule type="expression" dxfId="2151" priority="2062">
      <x:formula>AND(AND($B52&lt;&gt;"",Projects!$M52&lt;&gt;"Check inputs",$F52&lt;&gt;"Cancelled",$G52&lt;DATE(YEAR(T$9),MONTH(T$9)+1,1),$H52&gt;=T$9),AND($F52&lt;&gt;"Complete",$E52="On track"))</x:formula>
    </x:cfRule>
    <x:cfRule type="expression" dxfId="2152" priority="2063">
      <x:formula>AND(AND($B52&lt;&gt;"",Projects!$M52&lt;&gt;"Check inputs",$F52&lt;&gt;"Cancelled",$G52&lt;DATE(YEAR(T$9),MONTH(T$9)+1,1),$H52&gt;=T$9),AND($F52&lt;&gt;"Complete",$E52="At risk"))</x:formula>
    </x:cfRule>
    <x:cfRule type="expression" dxfId="2153" priority="2064">
      <x:formula>AND(AND($B52&lt;&gt;"",Projects!$M52&lt;&gt;"Check inputs",$F52&lt;&gt;"Cancelled",$G52&lt;DATE(YEAR(T$9),MONTH(T$9)+1,1),$H52&gt;=T$9),AND($F52&lt;&gt;"Complete",$E52="Off track"))</x:formula>
    </x:cfRule>
  </x:conditionalFormatting>
  <x:conditionalFormatting sqref="I53:I53">
    <x:cfRule type="expression" dxfId="2154" priority="2065">
      <x:formula>AND(AND($B53&lt;&gt;"",Projects!$M53&lt;&gt;"Check inputs",$F53&lt;&gt;"Cancelled",$G53&lt;DATE(YEAR(I$9),MONTH(I$9)+1,1),$H53&gt;=I$9),$F53="Complete")</x:formula>
    </x:cfRule>
    <x:cfRule type="expression" dxfId="2155" priority="2066">
      <x:formula>AND(AND($B53&lt;&gt;"",Projects!$M53&lt;&gt;"Check inputs",$F53&lt;&gt;"Cancelled",$G53&lt;DATE(YEAR(I$9),MONTH(I$9)+1,1),$H53&gt;=I$9),AND($F53&lt;&gt;"Complete",$E53="On track"))</x:formula>
    </x:cfRule>
    <x:cfRule type="expression" dxfId="2156" priority="2067">
      <x:formula>AND(AND($B53&lt;&gt;"",Projects!$M53&lt;&gt;"Check inputs",$F53&lt;&gt;"Cancelled",$G53&lt;DATE(YEAR(I$9),MONTH(I$9)+1,1),$H53&gt;=I$9),AND($F53&lt;&gt;"Complete",$E53="At risk"))</x:formula>
    </x:cfRule>
    <x:cfRule type="expression" dxfId="2157" priority="2068">
      <x:formula>AND(AND($B53&lt;&gt;"",Projects!$M53&lt;&gt;"Check inputs",$F53&lt;&gt;"Cancelled",$G53&lt;DATE(YEAR(I$9),MONTH(I$9)+1,1),$H53&gt;=I$9),AND($F53&lt;&gt;"Complete",$E53="Off track"))</x:formula>
    </x:cfRule>
  </x:conditionalFormatting>
  <x:conditionalFormatting sqref="J53:J53">
    <x:cfRule type="expression" dxfId="2158" priority="2069">
      <x:formula>AND(AND($B53&lt;&gt;"",Projects!$M53&lt;&gt;"Check inputs",$F53&lt;&gt;"Cancelled",$G53&lt;DATE(YEAR(J$9),MONTH(J$9)+1,1),$H53&gt;=J$9),$F53="Complete")</x:formula>
    </x:cfRule>
    <x:cfRule type="expression" dxfId="2159" priority="2070">
      <x:formula>AND(AND($B53&lt;&gt;"",Projects!$M53&lt;&gt;"Check inputs",$F53&lt;&gt;"Cancelled",$G53&lt;DATE(YEAR(J$9),MONTH(J$9)+1,1),$H53&gt;=J$9),AND($F53&lt;&gt;"Complete",$E53="On track"))</x:formula>
    </x:cfRule>
    <x:cfRule type="expression" dxfId="2160" priority="2071">
      <x:formula>AND(AND($B53&lt;&gt;"",Projects!$M53&lt;&gt;"Check inputs",$F53&lt;&gt;"Cancelled",$G53&lt;DATE(YEAR(J$9),MONTH(J$9)+1,1),$H53&gt;=J$9),AND($F53&lt;&gt;"Complete",$E53="At risk"))</x:formula>
    </x:cfRule>
    <x:cfRule type="expression" dxfId="2161" priority="2072">
      <x:formula>AND(AND($B53&lt;&gt;"",Projects!$M53&lt;&gt;"Check inputs",$F53&lt;&gt;"Cancelled",$G53&lt;DATE(YEAR(J$9),MONTH(J$9)+1,1),$H53&gt;=J$9),AND($F53&lt;&gt;"Complete",$E53="Off track"))</x:formula>
    </x:cfRule>
  </x:conditionalFormatting>
  <x:conditionalFormatting sqref="K53:K53">
    <x:cfRule type="expression" dxfId="2162" priority="2073">
      <x:formula>AND(AND($B53&lt;&gt;"",Projects!$M53&lt;&gt;"Check inputs",$F53&lt;&gt;"Cancelled",$G53&lt;DATE(YEAR(K$9),MONTH(K$9)+1,1),$H53&gt;=K$9),$F53="Complete")</x:formula>
    </x:cfRule>
    <x:cfRule type="expression" dxfId="2163" priority="2074">
      <x:formula>AND(AND($B53&lt;&gt;"",Projects!$M53&lt;&gt;"Check inputs",$F53&lt;&gt;"Cancelled",$G53&lt;DATE(YEAR(K$9),MONTH(K$9)+1,1),$H53&gt;=K$9),AND($F53&lt;&gt;"Complete",$E53="On track"))</x:formula>
    </x:cfRule>
    <x:cfRule type="expression" dxfId="2164" priority="2075">
      <x:formula>AND(AND($B53&lt;&gt;"",Projects!$M53&lt;&gt;"Check inputs",$F53&lt;&gt;"Cancelled",$G53&lt;DATE(YEAR(K$9),MONTH(K$9)+1,1),$H53&gt;=K$9),AND($F53&lt;&gt;"Complete",$E53="At risk"))</x:formula>
    </x:cfRule>
    <x:cfRule type="expression" dxfId="2165" priority="2076">
      <x:formula>AND(AND($B53&lt;&gt;"",Projects!$M53&lt;&gt;"Check inputs",$F53&lt;&gt;"Cancelled",$G53&lt;DATE(YEAR(K$9),MONTH(K$9)+1,1),$H53&gt;=K$9),AND($F53&lt;&gt;"Complete",$E53="Off track"))</x:formula>
    </x:cfRule>
  </x:conditionalFormatting>
  <x:conditionalFormatting sqref="L53:L53">
    <x:cfRule type="expression" dxfId="2166" priority="2077">
      <x:formula>AND(AND($B53&lt;&gt;"",Projects!$M53&lt;&gt;"Check inputs",$F53&lt;&gt;"Cancelled",$G53&lt;DATE(YEAR(L$9),MONTH(L$9)+1,1),$H53&gt;=L$9),$F53="Complete")</x:formula>
    </x:cfRule>
    <x:cfRule type="expression" dxfId="2167" priority="2078">
      <x:formula>AND(AND($B53&lt;&gt;"",Projects!$M53&lt;&gt;"Check inputs",$F53&lt;&gt;"Cancelled",$G53&lt;DATE(YEAR(L$9),MONTH(L$9)+1,1),$H53&gt;=L$9),AND($F53&lt;&gt;"Complete",$E53="On track"))</x:formula>
    </x:cfRule>
    <x:cfRule type="expression" dxfId="2168" priority="2079">
      <x:formula>AND(AND($B53&lt;&gt;"",Projects!$M53&lt;&gt;"Check inputs",$F53&lt;&gt;"Cancelled",$G53&lt;DATE(YEAR(L$9),MONTH(L$9)+1,1),$H53&gt;=L$9),AND($F53&lt;&gt;"Complete",$E53="At risk"))</x:formula>
    </x:cfRule>
    <x:cfRule type="expression" dxfId="2169" priority="2080">
      <x:formula>AND(AND($B53&lt;&gt;"",Projects!$M53&lt;&gt;"Check inputs",$F53&lt;&gt;"Cancelled",$G53&lt;DATE(YEAR(L$9),MONTH(L$9)+1,1),$H53&gt;=L$9),AND($F53&lt;&gt;"Complete",$E53="Off track"))</x:formula>
    </x:cfRule>
  </x:conditionalFormatting>
  <x:conditionalFormatting sqref="M53:M53">
    <x:cfRule type="expression" dxfId="2170" priority="2081">
      <x:formula>AND(AND($B53&lt;&gt;"",Projects!$M53&lt;&gt;"Check inputs",$F53&lt;&gt;"Cancelled",$G53&lt;DATE(YEAR(M$9),MONTH(M$9)+1,1),$H53&gt;=M$9),$F53="Complete")</x:formula>
    </x:cfRule>
    <x:cfRule type="expression" dxfId="2171" priority="2082">
      <x:formula>AND(AND($B53&lt;&gt;"",Projects!$M53&lt;&gt;"Check inputs",$F53&lt;&gt;"Cancelled",$G53&lt;DATE(YEAR(M$9),MONTH(M$9)+1,1),$H53&gt;=M$9),AND($F53&lt;&gt;"Complete",$E53="On track"))</x:formula>
    </x:cfRule>
    <x:cfRule type="expression" dxfId="2172" priority="2083">
      <x:formula>AND(AND($B53&lt;&gt;"",Projects!$M53&lt;&gt;"Check inputs",$F53&lt;&gt;"Cancelled",$G53&lt;DATE(YEAR(M$9),MONTH(M$9)+1,1),$H53&gt;=M$9),AND($F53&lt;&gt;"Complete",$E53="At risk"))</x:formula>
    </x:cfRule>
    <x:cfRule type="expression" dxfId="2173" priority="2084">
      <x:formula>AND(AND($B53&lt;&gt;"",Projects!$M53&lt;&gt;"Check inputs",$F53&lt;&gt;"Cancelled",$G53&lt;DATE(YEAR(M$9),MONTH(M$9)+1,1),$H53&gt;=M$9),AND($F53&lt;&gt;"Complete",$E53="Off track"))</x:formula>
    </x:cfRule>
  </x:conditionalFormatting>
  <x:conditionalFormatting sqref="N53:N53">
    <x:cfRule type="expression" dxfId="2174" priority="2085">
      <x:formula>AND(AND($B53&lt;&gt;"",Projects!$M53&lt;&gt;"Check inputs",$F53&lt;&gt;"Cancelled",$G53&lt;DATE(YEAR(N$9),MONTH(N$9)+1,1),$H53&gt;=N$9),$F53="Complete")</x:formula>
    </x:cfRule>
    <x:cfRule type="expression" dxfId="2175" priority="2086">
      <x:formula>AND(AND($B53&lt;&gt;"",Projects!$M53&lt;&gt;"Check inputs",$F53&lt;&gt;"Cancelled",$G53&lt;DATE(YEAR(N$9),MONTH(N$9)+1,1),$H53&gt;=N$9),AND($F53&lt;&gt;"Complete",$E53="On track"))</x:formula>
    </x:cfRule>
    <x:cfRule type="expression" dxfId="2176" priority="2087">
      <x:formula>AND(AND($B53&lt;&gt;"",Projects!$M53&lt;&gt;"Check inputs",$F53&lt;&gt;"Cancelled",$G53&lt;DATE(YEAR(N$9),MONTH(N$9)+1,1),$H53&gt;=N$9),AND($F53&lt;&gt;"Complete",$E53="At risk"))</x:formula>
    </x:cfRule>
    <x:cfRule type="expression" dxfId="2177" priority="2088">
      <x:formula>AND(AND($B53&lt;&gt;"",Projects!$M53&lt;&gt;"Check inputs",$F53&lt;&gt;"Cancelled",$G53&lt;DATE(YEAR(N$9),MONTH(N$9)+1,1),$H53&gt;=N$9),AND($F53&lt;&gt;"Complete",$E53="Off track"))</x:formula>
    </x:cfRule>
  </x:conditionalFormatting>
  <x:conditionalFormatting sqref="O53:O53">
    <x:cfRule type="expression" dxfId="2178" priority="2089">
      <x:formula>AND(AND($B53&lt;&gt;"",Projects!$M53&lt;&gt;"Check inputs",$F53&lt;&gt;"Cancelled",$G53&lt;DATE(YEAR(O$9),MONTH(O$9)+1,1),$H53&gt;=O$9),$F53="Complete")</x:formula>
    </x:cfRule>
    <x:cfRule type="expression" dxfId="2179" priority="2090">
      <x:formula>AND(AND($B53&lt;&gt;"",Projects!$M53&lt;&gt;"Check inputs",$F53&lt;&gt;"Cancelled",$G53&lt;DATE(YEAR(O$9),MONTH(O$9)+1,1),$H53&gt;=O$9),AND($F53&lt;&gt;"Complete",$E53="On track"))</x:formula>
    </x:cfRule>
    <x:cfRule type="expression" dxfId="2180" priority="2091">
      <x:formula>AND(AND($B53&lt;&gt;"",Projects!$M53&lt;&gt;"Check inputs",$F53&lt;&gt;"Cancelled",$G53&lt;DATE(YEAR(O$9),MONTH(O$9)+1,1),$H53&gt;=O$9),AND($F53&lt;&gt;"Complete",$E53="At risk"))</x:formula>
    </x:cfRule>
    <x:cfRule type="expression" dxfId="2181" priority="2092">
      <x:formula>AND(AND($B53&lt;&gt;"",Projects!$M53&lt;&gt;"Check inputs",$F53&lt;&gt;"Cancelled",$G53&lt;DATE(YEAR(O$9),MONTH(O$9)+1,1),$H53&gt;=O$9),AND($F53&lt;&gt;"Complete",$E53="Off track"))</x:formula>
    </x:cfRule>
  </x:conditionalFormatting>
  <x:conditionalFormatting sqref="P53:P53">
    <x:cfRule type="expression" dxfId="2182" priority="2093">
      <x:formula>AND(AND($B53&lt;&gt;"",Projects!$M53&lt;&gt;"Check inputs",$F53&lt;&gt;"Cancelled",$G53&lt;DATE(YEAR(P$9),MONTH(P$9)+1,1),$H53&gt;=P$9),$F53="Complete")</x:formula>
    </x:cfRule>
    <x:cfRule type="expression" dxfId="2183" priority="2094">
      <x:formula>AND(AND($B53&lt;&gt;"",Projects!$M53&lt;&gt;"Check inputs",$F53&lt;&gt;"Cancelled",$G53&lt;DATE(YEAR(P$9),MONTH(P$9)+1,1),$H53&gt;=P$9),AND($F53&lt;&gt;"Complete",$E53="On track"))</x:formula>
    </x:cfRule>
    <x:cfRule type="expression" dxfId="2184" priority="2095">
      <x:formula>AND(AND($B53&lt;&gt;"",Projects!$M53&lt;&gt;"Check inputs",$F53&lt;&gt;"Cancelled",$G53&lt;DATE(YEAR(P$9),MONTH(P$9)+1,1),$H53&gt;=P$9),AND($F53&lt;&gt;"Complete",$E53="At risk"))</x:formula>
    </x:cfRule>
    <x:cfRule type="expression" dxfId="2185" priority="2096">
      <x:formula>AND(AND($B53&lt;&gt;"",Projects!$M53&lt;&gt;"Check inputs",$F53&lt;&gt;"Cancelled",$G53&lt;DATE(YEAR(P$9),MONTH(P$9)+1,1),$H53&gt;=P$9),AND($F53&lt;&gt;"Complete",$E53="Off track"))</x:formula>
    </x:cfRule>
  </x:conditionalFormatting>
  <x:conditionalFormatting sqref="Q53:Q53">
    <x:cfRule type="expression" dxfId="2186" priority="2097">
      <x:formula>AND(AND($B53&lt;&gt;"",Projects!$M53&lt;&gt;"Check inputs",$F53&lt;&gt;"Cancelled",$G53&lt;DATE(YEAR(Q$9),MONTH(Q$9)+1,1),$H53&gt;=Q$9),$F53="Complete")</x:formula>
    </x:cfRule>
    <x:cfRule type="expression" dxfId="2187" priority="2098">
      <x:formula>AND(AND($B53&lt;&gt;"",Projects!$M53&lt;&gt;"Check inputs",$F53&lt;&gt;"Cancelled",$G53&lt;DATE(YEAR(Q$9),MONTH(Q$9)+1,1),$H53&gt;=Q$9),AND($F53&lt;&gt;"Complete",$E53="On track"))</x:formula>
    </x:cfRule>
    <x:cfRule type="expression" dxfId="2188" priority="2099">
      <x:formula>AND(AND($B53&lt;&gt;"",Projects!$M53&lt;&gt;"Check inputs",$F53&lt;&gt;"Cancelled",$G53&lt;DATE(YEAR(Q$9),MONTH(Q$9)+1,1),$H53&gt;=Q$9),AND($F53&lt;&gt;"Complete",$E53="At risk"))</x:formula>
    </x:cfRule>
    <x:cfRule type="expression" dxfId="2189" priority="2100">
      <x:formula>AND(AND($B53&lt;&gt;"",Projects!$M53&lt;&gt;"Check inputs",$F53&lt;&gt;"Cancelled",$G53&lt;DATE(YEAR(Q$9),MONTH(Q$9)+1,1),$H53&gt;=Q$9),AND($F53&lt;&gt;"Complete",$E53="Off track"))</x:formula>
    </x:cfRule>
  </x:conditionalFormatting>
  <x:conditionalFormatting sqref="R53:R53">
    <x:cfRule type="expression" dxfId="2190" priority="2101">
      <x:formula>AND(AND($B53&lt;&gt;"",Projects!$M53&lt;&gt;"Check inputs",$F53&lt;&gt;"Cancelled",$G53&lt;DATE(YEAR(R$9),MONTH(R$9)+1,1),$H53&gt;=R$9),$F53="Complete")</x:formula>
    </x:cfRule>
    <x:cfRule type="expression" dxfId="2191" priority="2102">
      <x:formula>AND(AND($B53&lt;&gt;"",Projects!$M53&lt;&gt;"Check inputs",$F53&lt;&gt;"Cancelled",$G53&lt;DATE(YEAR(R$9),MONTH(R$9)+1,1),$H53&gt;=R$9),AND($F53&lt;&gt;"Complete",$E53="On track"))</x:formula>
    </x:cfRule>
    <x:cfRule type="expression" dxfId="2192" priority="2103">
      <x:formula>AND(AND($B53&lt;&gt;"",Projects!$M53&lt;&gt;"Check inputs",$F53&lt;&gt;"Cancelled",$G53&lt;DATE(YEAR(R$9),MONTH(R$9)+1,1),$H53&gt;=R$9),AND($F53&lt;&gt;"Complete",$E53="At risk"))</x:formula>
    </x:cfRule>
    <x:cfRule type="expression" dxfId="2193" priority="2104">
      <x:formula>AND(AND($B53&lt;&gt;"",Projects!$M53&lt;&gt;"Check inputs",$F53&lt;&gt;"Cancelled",$G53&lt;DATE(YEAR(R$9),MONTH(R$9)+1,1),$H53&gt;=R$9),AND($F53&lt;&gt;"Complete",$E53="Off track"))</x:formula>
    </x:cfRule>
  </x:conditionalFormatting>
  <x:conditionalFormatting sqref="S53:S53">
    <x:cfRule type="expression" dxfId="2194" priority="2105">
      <x:formula>AND(AND($B53&lt;&gt;"",Projects!$M53&lt;&gt;"Check inputs",$F53&lt;&gt;"Cancelled",$G53&lt;DATE(YEAR(S$9),MONTH(S$9)+1,1),$H53&gt;=S$9),$F53="Complete")</x:formula>
    </x:cfRule>
    <x:cfRule type="expression" dxfId="2195" priority="2106">
      <x:formula>AND(AND($B53&lt;&gt;"",Projects!$M53&lt;&gt;"Check inputs",$F53&lt;&gt;"Cancelled",$G53&lt;DATE(YEAR(S$9),MONTH(S$9)+1,1),$H53&gt;=S$9),AND($F53&lt;&gt;"Complete",$E53="On track"))</x:formula>
    </x:cfRule>
    <x:cfRule type="expression" dxfId="2196" priority="2107">
      <x:formula>AND(AND($B53&lt;&gt;"",Projects!$M53&lt;&gt;"Check inputs",$F53&lt;&gt;"Cancelled",$G53&lt;DATE(YEAR(S$9),MONTH(S$9)+1,1),$H53&gt;=S$9),AND($F53&lt;&gt;"Complete",$E53="At risk"))</x:formula>
    </x:cfRule>
    <x:cfRule type="expression" dxfId="2197" priority="2108">
      <x:formula>AND(AND($B53&lt;&gt;"",Projects!$M53&lt;&gt;"Check inputs",$F53&lt;&gt;"Cancelled",$G53&lt;DATE(YEAR(S$9),MONTH(S$9)+1,1),$H53&gt;=S$9),AND($F53&lt;&gt;"Complete",$E53="Off track"))</x:formula>
    </x:cfRule>
  </x:conditionalFormatting>
  <x:conditionalFormatting sqref="T53:T53">
    <x:cfRule type="expression" dxfId="2198" priority="2109">
      <x:formula>AND(AND($B53&lt;&gt;"",Projects!$M53&lt;&gt;"Check inputs",$F53&lt;&gt;"Cancelled",$G53&lt;DATE(YEAR(T$9),MONTH(T$9)+1,1),$H53&gt;=T$9),$F53="Complete")</x:formula>
    </x:cfRule>
    <x:cfRule type="expression" dxfId="2199" priority="2110">
      <x:formula>AND(AND($B53&lt;&gt;"",Projects!$M53&lt;&gt;"Check inputs",$F53&lt;&gt;"Cancelled",$G53&lt;DATE(YEAR(T$9),MONTH(T$9)+1,1),$H53&gt;=T$9),AND($F53&lt;&gt;"Complete",$E53="On track"))</x:formula>
    </x:cfRule>
    <x:cfRule type="expression" dxfId="2200" priority="2111">
      <x:formula>AND(AND($B53&lt;&gt;"",Projects!$M53&lt;&gt;"Check inputs",$F53&lt;&gt;"Cancelled",$G53&lt;DATE(YEAR(T$9),MONTH(T$9)+1,1),$H53&gt;=T$9),AND($F53&lt;&gt;"Complete",$E53="At risk"))</x:formula>
    </x:cfRule>
    <x:cfRule type="expression" dxfId="2201" priority="2112">
      <x:formula>AND(AND($B53&lt;&gt;"",Projects!$M53&lt;&gt;"Check inputs",$F53&lt;&gt;"Cancelled",$G53&lt;DATE(YEAR(T$9),MONTH(T$9)+1,1),$H53&gt;=T$9),AND($F53&lt;&gt;"Complete",$E53="Off track"))</x:formula>
    </x:cfRule>
  </x:conditionalFormatting>
  <x:conditionalFormatting sqref="I54:I54">
    <x:cfRule type="expression" dxfId="2202" priority="2113">
      <x:formula>AND(AND($B54&lt;&gt;"",Projects!$M54&lt;&gt;"Check inputs",$F54&lt;&gt;"Cancelled",$G54&lt;DATE(YEAR(I$9),MONTH(I$9)+1,1),$H54&gt;=I$9),$F54="Complete")</x:formula>
    </x:cfRule>
    <x:cfRule type="expression" dxfId="2203" priority="2114">
      <x:formula>AND(AND($B54&lt;&gt;"",Projects!$M54&lt;&gt;"Check inputs",$F54&lt;&gt;"Cancelled",$G54&lt;DATE(YEAR(I$9),MONTH(I$9)+1,1),$H54&gt;=I$9),AND($F54&lt;&gt;"Complete",$E54="On track"))</x:formula>
    </x:cfRule>
    <x:cfRule type="expression" dxfId="2204" priority="2115">
      <x:formula>AND(AND($B54&lt;&gt;"",Projects!$M54&lt;&gt;"Check inputs",$F54&lt;&gt;"Cancelled",$G54&lt;DATE(YEAR(I$9),MONTH(I$9)+1,1),$H54&gt;=I$9),AND($F54&lt;&gt;"Complete",$E54="At risk"))</x:formula>
    </x:cfRule>
    <x:cfRule type="expression" dxfId="2205" priority="2116">
      <x:formula>AND(AND($B54&lt;&gt;"",Projects!$M54&lt;&gt;"Check inputs",$F54&lt;&gt;"Cancelled",$G54&lt;DATE(YEAR(I$9),MONTH(I$9)+1,1),$H54&gt;=I$9),AND($F54&lt;&gt;"Complete",$E54="Off track"))</x:formula>
    </x:cfRule>
  </x:conditionalFormatting>
  <x:conditionalFormatting sqref="J54:J54">
    <x:cfRule type="expression" dxfId="2206" priority="2117">
      <x:formula>AND(AND($B54&lt;&gt;"",Projects!$M54&lt;&gt;"Check inputs",$F54&lt;&gt;"Cancelled",$G54&lt;DATE(YEAR(J$9),MONTH(J$9)+1,1),$H54&gt;=J$9),$F54="Complete")</x:formula>
    </x:cfRule>
    <x:cfRule type="expression" dxfId="2207" priority="2118">
      <x:formula>AND(AND($B54&lt;&gt;"",Projects!$M54&lt;&gt;"Check inputs",$F54&lt;&gt;"Cancelled",$G54&lt;DATE(YEAR(J$9),MONTH(J$9)+1,1),$H54&gt;=J$9),AND($F54&lt;&gt;"Complete",$E54="On track"))</x:formula>
    </x:cfRule>
    <x:cfRule type="expression" dxfId="2208" priority="2119">
      <x:formula>AND(AND($B54&lt;&gt;"",Projects!$M54&lt;&gt;"Check inputs",$F54&lt;&gt;"Cancelled",$G54&lt;DATE(YEAR(J$9),MONTH(J$9)+1,1),$H54&gt;=J$9),AND($F54&lt;&gt;"Complete",$E54="At risk"))</x:formula>
    </x:cfRule>
    <x:cfRule type="expression" dxfId="2209" priority="2120">
      <x:formula>AND(AND($B54&lt;&gt;"",Projects!$M54&lt;&gt;"Check inputs",$F54&lt;&gt;"Cancelled",$G54&lt;DATE(YEAR(J$9),MONTH(J$9)+1,1),$H54&gt;=J$9),AND($F54&lt;&gt;"Complete",$E54="Off track"))</x:formula>
    </x:cfRule>
  </x:conditionalFormatting>
  <x:conditionalFormatting sqref="K54:K54">
    <x:cfRule type="expression" dxfId="2210" priority="2121">
      <x:formula>AND(AND($B54&lt;&gt;"",Projects!$M54&lt;&gt;"Check inputs",$F54&lt;&gt;"Cancelled",$G54&lt;DATE(YEAR(K$9),MONTH(K$9)+1,1),$H54&gt;=K$9),$F54="Complete")</x:formula>
    </x:cfRule>
    <x:cfRule type="expression" dxfId="2211" priority="2122">
      <x:formula>AND(AND($B54&lt;&gt;"",Projects!$M54&lt;&gt;"Check inputs",$F54&lt;&gt;"Cancelled",$G54&lt;DATE(YEAR(K$9),MONTH(K$9)+1,1),$H54&gt;=K$9),AND($F54&lt;&gt;"Complete",$E54="On track"))</x:formula>
    </x:cfRule>
    <x:cfRule type="expression" dxfId="2212" priority="2123">
      <x:formula>AND(AND($B54&lt;&gt;"",Projects!$M54&lt;&gt;"Check inputs",$F54&lt;&gt;"Cancelled",$G54&lt;DATE(YEAR(K$9),MONTH(K$9)+1,1),$H54&gt;=K$9),AND($F54&lt;&gt;"Complete",$E54="At risk"))</x:formula>
    </x:cfRule>
    <x:cfRule type="expression" dxfId="2213" priority="2124">
      <x:formula>AND(AND($B54&lt;&gt;"",Projects!$M54&lt;&gt;"Check inputs",$F54&lt;&gt;"Cancelled",$G54&lt;DATE(YEAR(K$9),MONTH(K$9)+1,1),$H54&gt;=K$9),AND($F54&lt;&gt;"Complete",$E54="Off track"))</x:formula>
    </x:cfRule>
  </x:conditionalFormatting>
  <x:conditionalFormatting sqref="L54:L54">
    <x:cfRule type="expression" dxfId="2214" priority="2125">
      <x:formula>AND(AND($B54&lt;&gt;"",Projects!$M54&lt;&gt;"Check inputs",$F54&lt;&gt;"Cancelled",$G54&lt;DATE(YEAR(L$9),MONTH(L$9)+1,1),$H54&gt;=L$9),$F54="Complete")</x:formula>
    </x:cfRule>
    <x:cfRule type="expression" dxfId="2215" priority="2126">
      <x:formula>AND(AND($B54&lt;&gt;"",Projects!$M54&lt;&gt;"Check inputs",$F54&lt;&gt;"Cancelled",$G54&lt;DATE(YEAR(L$9),MONTH(L$9)+1,1),$H54&gt;=L$9),AND($F54&lt;&gt;"Complete",$E54="On track"))</x:formula>
    </x:cfRule>
    <x:cfRule type="expression" dxfId="2216" priority="2127">
      <x:formula>AND(AND($B54&lt;&gt;"",Projects!$M54&lt;&gt;"Check inputs",$F54&lt;&gt;"Cancelled",$G54&lt;DATE(YEAR(L$9),MONTH(L$9)+1,1),$H54&gt;=L$9),AND($F54&lt;&gt;"Complete",$E54="At risk"))</x:formula>
    </x:cfRule>
    <x:cfRule type="expression" dxfId="2217" priority="2128">
      <x:formula>AND(AND($B54&lt;&gt;"",Projects!$M54&lt;&gt;"Check inputs",$F54&lt;&gt;"Cancelled",$G54&lt;DATE(YEAR(L$9),MONTH(L$9)+1,1),$H54&gt;=L$9),AND($F54&lt;&gt;"Complete",$E54="Off track"))</x:formula>
    </x:cfRule>
  </x:conditionalFormatting>
  <x:conditionalFormatting sqref="M54:M54">
    <x:cfRule type="expression" dxfId="2218" priority="2129">
      <x:formula>AND(AND($B54&lt;&gt;"",Projects!$M54&lt;&gt;"Check inputs",$F54&lt;&gt;"Cancelled",$G54&lt;DATE(YEAR(M$9),MONTH(M$9)+1,1),$H54&gt;=M$9),$F54="Complete")</x:formula>
    </x:cfRule>
    <x:cfRule type="expression" dxfId="2219" priority="2130">
      <x:formula>AND(AND($B54&lt;&gt;"",Projects!$M54&lt;&gt;"Check inputs",$F54&lt;&gt;"Cancelled",$G54&lt;DATE(YEAR(M$9),MONTH(M$9)+1,1),$H54&gt;=M$9),AND($F54&lt;&gt;"Complete",$E54="On track"))</x:formula>
    </x:cfRule>
    <x:cfRule type="expression" dxfId="2220" priority="2131">
      <x:formula>AND(AND($B54&lt;&gt;"",Projects!$M54&lt;&gt;"Check inputs",$F54&lt;&gt;"Cancelled",$G54&lt;DATE(YEAR(M$9),MONTH(M$9)+1,1),$H54&gt;=M$9),AND($F54&lt;&gt;"Complete",$E54="At risk"))</x:formula>
    </x:cfRule>
    <x:cfRule type="expression" dxfId="2221" priority="2132">
      <x:formula>AND(AND($B54&lt;&gt;"",Projects!$M54&lt;&gt;"Check inputs",$F54&lt;&gt;"Cancelled",$G54&lt;DATE(YEAR(M$9),MONTH(M$9)+1,1),$H54&gt;=M$9),AND($F54&lt;&gt;"Complete",$E54="Off track"))</x:formula>
    </x:cfRule>
  </x:conditionalFormatting>
  <x:conditionalFormatting sqref="N54:N54">
    <x:cfRule type="expression" dxfId="2222" priority="2133">
      <x:formula>AND(AND($B54&lt;&gt;"",Projects!$M54&lt;&gt;"Check inputs",$F54&lt;&gt;"Cancelled",$G54&lt;DATE(YEAR(N$9),MONTH(N$9)+1,1),$H54&gt;=N$9),$F54="Complete")</x:formula>
    </x:cfRule>
    <x:cfRule type="expression" dxfId="2223" priority="2134">
      <x:formula>AND(AND($B54&lt;&gt;"",Projects!$M54&lt;&gt;"Check inputs",$F54&lt;&gt;"Cancelled",$G54&lt;DATE(YEAR(N$9),MONTH(N$9)+1,1),$H54&gt;=N$9),AND($F54&lt;&gt;"Complete",$E54="On track"))</x:formula>
    </x:cfRule>
    <x:cfRule type="expression" dxfId="2224" priority="2135">
      <x:formula>AND(AND($B54&lt;&gt;"",Projects!$M54&lt;&gt;"Check inputs",$F54&lt;&gt;"Cancelled",$G54&lt;DATE(YEAR(N$9),MONTH(N$9)+1,1),$H54&gt;=N$9),AND($F54&lt;&gt;"Complete",$E54="At risk"))</x:formula>
    </x:cfRule>
    <x:cfRule type="expression" dxfId="2225" priority="2136">
      <x:formula>AND(AND($B54&lt;&gt;"",Projects!$M54&lt;&gt;"Check inputs",$F54&lt;&gt;"Cancelled",$G54&lt;DATE(YEAR(N$9),MONTH(N$9)+1,1),$H54&gt;=N$9),AND($F54&lt;&gt;"Complete",$E54="Off track"))</x:formula>
    </x:cfRule>
  </x:conditionalFormatting>
  <x:conditionalFormatting sqref="O54:O54">
    <x:cfRule type="expression" dxfId="2226" priority="2137">
      <x:formula>AND(AND($B54&lt;&gt;"",Projects!$M54&lt;&gt;"Check inputs",$F54&lt;&gt;"Cancelled",$G54&lt;DATE(YEAR(O$9),MONTH(O$9)+1,1),$H54&gt;=O$9),$F54="Complete")</x:formula>
    </x:cfRule>
    <x:cfRule type="expression" dxfId="2227" priority="2138">
      <x:formula>AND(AND($B54&lt;&gt;"",Projects!$M54&lt;&gt;"Check inputs",$F54&lt;&gt;"Cancelled",$G54&lt;DATE(YEAR(O$9),MONTH(O$9)+1,1),$H54&gt;=O$9),AND($F54&lt;&gt;"Complete",$E54="On track"))</x:formula>
    </x:cfRule>
    <x:cfRule type="expression" dxfId="2228" priority="2139">
      <x:formula>AND(AND($B54&lt;&gt;"",Projects!$M54&lt;&gt;"Check inputs",$F54&lt;&gt;"Cancelled",$G54&lt;DATE(YEAR(O$9),MONTH(O$9)+1,1),$H54&gt;=O$9),AND($F54&lt;&gt;"Complete",$E54="At risk"))</x:formula>
    </x:cfRule>
    <x:cfRule type="expression" dxfId="2229" priority="2140">
      <x:formula>AND(AND($B54&lt;&gt;"",Projects!$M54&lt;&gt;"Check inputs",$F54&lt;&gt;"Cancelled",$G54&lt;DATE(YEAR(O$9),MONTH(O$9)+1,1),$H54&gt;=O$9),AND($F54&lt;&gt;"Complete",$E54="Off track"))</x:formula>
    </x:cfRule>
  </x:conditionalFormatting>
  <x:conditionalFormatting sqref="P54:P54">
    <x:cfRule type="expression" dxfId="2230" priority="2141">
      <x:formula>AND(AND($B54&lt;&gt;"",Projects!$M54&lt;&gt;"Check inputs",$F54&lt;&gt;"Cancelled",$G54&lt;DATE(YEAR(P$9),MONTH(P$9)+1,1),$H54&gt;=P$9),$F54="Complete")</x:formula>
    </x:cfRule>
    <x:cfRule type="expression" dxfId="2231" priority="2142">
      <x:formula>AND(AND($B54&lt;&gt;"",Projects!$M54&lt;&gt;"Check inputs",$F54&lt;&gt;"Cancelled",$G54&lt;DATE(YEAR(P$9),MONTH(P$9)+1,1),$H54&gt;=P$9),AND($F54&lt;&gt;"Complete",$E54="On track"))</x:formula>
    </x:cfRule>
    <x:cfRule type="expression" dxfId="2232" priority="2143">
      <x:formula>AND(AND($B54&lt;&gt;"",Projects!$M54&lt;&gt;"Check inputs",$F54&lt;&gt;"Cancelled",$G54&lt;DATE(YEAR(P$9),MONTH(P$9)+1,1),$H54&gt;=P$9),AND($F54&lt;&gt;"Complete",$E54="At risk"))</x:formula>
    </x:cfRule>
    <x:cfRule type="expression" dxfId="2233" priority="2144">
      <x:formula>AND(AND($B54&lt;&gt;"",Projects!$M54&lt;&gt;"Check inputs",$F54&lt;&gt;"Cancelled",$G54&lt;DATE(YEAR(P$9),MONTH(P$9)+1,1),$H54&gt;=P$9),AND($F54&lt;&gt;"Complete",$E54="Off track"))</x:formula>
    </x:cfRule>
  </x:conditionalFormatting>
  <x:conditionalFormatting sqref="Q54:Q54">
    <x:cfRule type="expression" dxfId="2234" priority="2145">
      <x:formula>AND(AND($B54&lt;&gt;"",Projects!$M54&lt;&gt;"Check inputs",$F54&lt;&gt;"Cancelled",$G54&lt;DATE(YEAR(Q$9),MONTH(Q$9)+1,1),$H54&gt;=Q$9),$F54="Complete")</x:formula>
    </x:cfRule>
    <x:cfRule type="expression" dxfId="2235" priority="2146">
      <x:formula>AND(AND($B54&lt;&gt;"",Projects!$M54&lt;&gt;"Check inputs",$F54&lt;&gt;"Cancelled",$G54&lt;DATE(YEAR(Q$9),MONTH(Q$9)+1,1),$H54&gt;=Q$9),AND($F54&lt;&gt;"Complete",$E54="On track"))</x:formula>
    </x:cfRule>
    <x:cfRule type="expression" dxfId="2236" priority="2147">
      <x:formula>AND(AND($B54&lt;&gt;"",Projects!$M54&lt;&gt;"Check inputs",$F54&lt;&gt;"Cancelled",$G54&lt;DATE(YEAR(Q$9),MONTH(Q$9)+1,1),$H54&gt;=Q$9),AND($F54&lt;&gt;"Complete",$E54="At risk"))</x:formula>
    </x:cfRule>
    <x:cfRule type="expression" dxfId="2237" priority="2148">
      <x:formula>AND(AND($B54&lt;&gt;"",Projects!$M54&lt;&gt;"Check inputs",$F54&lt;&gt;"Cancelled",$G54&lt;DATE(YEAR(Q$9),MONTH(Q$9)+1,1),$H54&gt;=Q$9),AND($F54&lt;&gt;"Complete",$E54="Off track"))</x:formula>
    </x:cfRule>
  </x:conditionalFormatting>
  <x:conditionalFormatting sqref="R54:R54">
    <x:cfRule type="expression" dxfId="2238" priority="2149">
      <x:formula>AND(AND($B54&lt;&gt;"",Projects!$M54&lt;&gt;"Check inputs",$F54&lt;&gt;"Cancelled",$G54&lt;DATE(YEAR(R$9),MONTH(R$9)+1,1),$H54&gt;=R$9),$F54="Complete")</x:formula>
    </x:cfRule>
    <x:cfRule type="expression" dxfId="2239" priority="2150">
      <x:formula>AND(AND($B54&lt;&gt;"",Projects!$M54&lt;&gt;"Check inputs",$F54&lt;&gt;"Cancelled",$G54&lt;DATE(YEAR(R$9),MONTH(R$9)+1,1),$H54&gt;=R$9),AND($F54&lt;&gt;"Complete",$E54="On track"))</x:formula>
    </x:cfRule>
    <x:cfRule type="expression" dxfId="2240" priority="2151">
      <x:formula>AND(AND($B54&lt;&gt;"",Projects!$M54&lt;&gt;"Check inputs",$F54&lt;&gt;"Cancelled",$G54&lt;DATE(YEAR(R$9),MONTH(R$9)+1,1),$H54&gt;=R$9),AND($F54&lt;&gt;"Complete",$E54="At risk"))</x:formula>
    </x:cfRule>
    <x:cfRule type="expression" dxfId="2241" priority="2152">
      <x:formula>AND(AND($B54&lt;&gt;"",Projects!$M54&lt;&gt;"Check inputs",$F54&lt;&gt;"Cancelled",$G54&lt;DATE(YEAR(R$9),MONTH(R$9)+1,1),$H54&gt;=R$9),AND($F54&lt;&gt;"Complete",$E54="Off track"))</x:formula>
    </x:cfRule>
  </x:conditionalFormatting>
  <x:conditionalFormatting sqref="S54:S54">
    <x:cfRule type="expression" dxfId="2242" priority="2153">
      <x:formula>AND(AND($B54&lt;&gt;"",Projects!$M54&lt;&gt;"Check inputs",$F54&lt;&gt;"Cancelled",$G54&lt;DATE(YEAR(S$9),MONTH(S$9)+1,1),$H54&gt;=S$9),$F54="Complete")</x:formula>
    </x:cfRule>
    <x:cfRule type="expression" dxfId="2243" priority="2154">
      <x:formula>AND(AND($B54&lt;&gt;"",Projects!$M54&lt;&gt;"Check inputs",$F54&lt;&gt;"Cancelled",$G54&lt;DATE(YEAR(S$9),MONTH(S$9)+1,1),$H54&gt;=S$9),AND($F54&lt;&gt;"Complete",$E54="On track"))</x:formula>
    </x:cfRule>
    <x:cfRule type="expression" dxfId="2244" priority="2155">
      <x:formula>AND(AND($B54&lt;&gt;"",Projects!$M54&lt;&gt;"Check inputs",$F54&lt;&gt;"Cancelled",$G54&lt;DATE(YEAR(S$9),MONTH(S$9)+1,1),$H54&gt;=S$9),AND($F54&lt;&gt;"Complete",$E54="At risk"))</x:formula>
    </x:cfRule>
    <x:cfRule type="expression" dxfId="2245" priority="2156">
      <x:formula>AND(AND($B54&lt;&gt;"",Projects!$M54&lt;&gt;"Check inputs",$F54&lt;&gt;"Cancelled",$G54&lt;DATE(YEAR(S$9),MONTH(S$9)+1,1),$H54&gt;=S$9),AND($F54&lt;&gt;"Complete",$E54="Off track"))</x:formula>
    </x:cfRule>
  </x:conditionalFormatting>
  <x:conditionalFormatting sqref="T54:T54">
    <x:cfRule type="expression" dxfId="2246" priority="2157">
      <x:formula>AND(AND($B54&lt;&gt;"",Projects!$M54&lt;&gt;"Check inputs",$F54&lt;&gt;"Cancelled",$G54&lt;DATE(YEAR(T$9),MONTH(T$9)+1,1),$H54&gt;=T$9),$F54="Complete")</x:formula>
    </x:cfRule>
    <x:cfRule type="expression" dxfId="2247" priority="2158">
      <x:formula>AND(AND($B54&lt;&gt;"",Projects!$M54&lt;&gt;"Check inputs",$F54&lt;&gt;"Cancelled",$G54&lt;DATE(YEAR(T$9),MONTH(T$9)+1,1),$H54&gt;=T$9),AND($F54&lt;&gt;"Complete",$E54="On track"))</x:formula>
    </x:cfRule>
    <x:cfRule type="expression" dxfId="2248" priority="2159">
      <x:formula>AND(AND($B54&lt;&gt;"",Projects!$M54&lt;&gt;"Check inputs",$F54&lt;&gt;"Cancelled",$G54&lt;DATE(YEAR(T$9),MONTH(T$9)+1,1),$H54&gt;=T$9),AND($F54&lt;&gt;"Complete",$E54="At risk"))</x:formula>
    </x:cfRule>
    <x:cfRule type="expression" dxfId="2249" priority="2160">
      <x:formula>AND(AND($B54&lt;&gt;"",Projects!$M54&lt;&gt;"Check inputs",$F54&lt;&gt;"Cancelled",$G54&lt;DATE(YEAR(T$9),MONTH(T$9)+1,1),$H54&gt;=T$9),AND($F54&lt;&gt;"Complete",$E54="Off track"))</x:formula>
    </x:cfRule>
  </x:conditionalFormatting>
  <x:conditionalFormatting sqref="I55:I55">
    <x:cfRule type="expression" dxfId="2250" priority="2161">
      <x:formula>AND(AND($B55&lt;&gt;"",Projects!$M55&lt;&gt;"Check inputs",$F55&lt;&gt;"Cancelled",$G55&lt;DATE(YEAR(I$9),MONTH(I$9)+1,1),$H55&gt;=I$9),$F55="Complete")</x:formula>
    </x:cfRule>
    <x:cfRule type="expression" dxfId="2251" priority="2162">
      <x:formula>AND(AND($B55&lt;&gt;"",Projects!$M55&lt;&gt;"Check inputs",$F55&lt;&gt;"Cancelled",$G55&lt;DATE(YEAR(I$9),MONTH(I$9)+1,1),$H55&gt;=I$9),AND($F55&lt;&gt;"Complete",$E55="On track"))</x:formula>
    </x:cfRule>
    <x:cfRule type="expression" dxfId="2252" priority="2163">
      <x:formula>AND(AND($B55&lt;&gt;"",Projects!$M55&lt;&gt;"Check inputs",$F55&lt;&gt;"Cancelled",$G55&lt;DATE(YEAR(I$9),MONTH(I$9)+1,1),$H55&gt;=I$9),AND($F55&lt;&gt;"Complete",$E55="At risk"))</x:formula>
    </x:cfRule>
    <x:cfRule type="expression" dxfId="2253" priority="2164">
      <x:formula>AND(AND($B55&lt;&gt;"",Projects!$M55&lt;&gt;"Check inputs",$F55&lt;&gt;"Cancelled",$G55&lt;DATE(YEAR(I$9),MONTH(I$9)+1,1),$H55&gt;=I$9),AND($F55&lt;&gt;"Complete",$E55="Off track"))</x:formula>
    </x:cfRule>
  </x:conditionalFormatting>
  <x:conditionalFormatting sqref="J55:J55">
    <x:cfRule type="expression" dxfId="2254" priority="2165">
      <x:formula>AND(AND($B55&lt;&gt;"",Projects!$M55&lt;&gt;"Check inputs",$F55&lt;&gt;"Cancelled",$G55&lt;DATE(YEAR(J$9),MONTH(J$9)+1,1),$H55&gt;=J$9),$F55="Complete")</x:formula>
    </x:cfRule>
    <x:cfRule type="expression" dxfId="2255" priority="2166">
      <x:formula>AND(AND($B55&lt;&gt;"",Projects!$M55&lt;&gt;"Check inputs",$F55&lt;&gt;"Cancelled",$G55&lt;DATE(YEAR(J$9),MONTH(J$9)+1,1),$H55&gt;=J$9),AND($F55&lt;&gt;"Complete",$E55="On track"))</x:formula>
    </x:cfRule>
    <x:cfRule type="expression" dxfId="2256" priority="2167">
      <x:formula>AND(AND($B55&lt;&gt;"",Projects!$M55&lt;&gt;"Check inputs",$F55&lt;&gt;"Cancelled",$G55&lt;DATE(YEAR(J$9),MONTH(J$9)+1,1),$H55&gt;=J$9),AND($F55&lt;&gt;"Complete",$E55="At risk"))</x:formula>
    </x:cfRule>
    <x:cfRule type="expression" dxfId="2257" priority="2168">
      <x:formula>AND(AND($B55&lt;&gt;"",Projects!$M55&lt;&gt;"Check inputs",$F55&lt;&gt;"Cancelled",$G55&lt;DATE(YEAR(J$9),MONTH(J$9)+1,1),$H55&gt;=J$9),AND($F55&lt;&gt;"Complete",$E55="Off track"))</x:formula>
    </x:cfRule>
  </x:conditionalFormatting>
  <x:conditionalFormatting sqref="K55:K55">
    <x:cfRule type="expression" dxfId="2258" priority="2169">
      <x:formula>AND(AND($B55&lt;&gt;"",Projects!$M55&lt;&gt;"Check inputs",$F55&lt;&gt;"Cancelled",$G55&lt;DATE(YEAR(K$9),MONTH(K$9)+1,1),$H55&gt;=K$9),$F55="Complete")</x:formula>
    </x:cfRule>
    <x:cfRule type="expression" dxfId="2259" priority="2170">
      <x:formula>AND(AND($B55&lt;&gt;"",Projects!$M55&lt;&gt;"Check inputs",$F55&lt;&gt;"Cancelled",$G55&lt;DATE(YEAR(K$9),MONTH(K$9)+1,1),$H55&gt;=K$9),AND($F55&lt;&gt;"Complete",$E55="On track"))</x:formula>
    </x:cfRule>
    <x:cfRule type="expression" dxfId="2260" priority="2171">
      <x:formula>AND(AND($B55&lt;&gt;"",Projects!$M55&lt;&gt;"Check inputs",$F55&lt;&gt;"Cancelled",$G55&lt;DATE(YEAR(K$9),MONTH(K$9)+1,1),$H55&gt;=K$9),AND($F55&lt;&gt;"Complete",$E55="At risk"))</x:formula>
    </x:cfRule>
    <x:cfRule type="expression" dxfId="2261" priority="2172">
      <x:formula>AND(AND($B55&lt;&gt;"",Projects!$M55&lt;&gt;"Check inputs",$F55&lt;&gt;"Cancelled",$G55&lt;DATE(YEAR(K$9),MONTH(K$9)+1,1),$H55&gt;=K$9),AND($F55&lt;&gt;"Complete",$E55="Off track"))</x:formula>
    </x:cfRule>
  </x:conditionalFormatting>
  <x:conditionalFormatting sqref="L55:L55">
    <x:cfRule type="expression" dxfId="2262" priority="2173">
      <x:formula>AND(AND($B55&lt;&gt;"",Projects!$M55&lt;&gt;"Check inputs",$F55&lt;&gt;"Cancelled",$G55&lt;DATE(YEAR(L$9),MONTH(L$9)+1,1),$H55&gt;=L$9),$F55="Complete")</x:formula>
    </x:cfRule>
    <x:cfRule type="expression" dxfId="2263" priority="2174">
      <x:formula>AND(AND($B55&lt;&gt;"",Projects!$M55&lt;&gt;"Check inputs",$F55&lt;&gt;"Cancelled",$G55&lt;DATE(YEAR(L$9),MONTH(L$9)+1,1),$H55&gt;=L$9),AND($F55&lt;&gt;"Complete",$E55="On track"))</x:formula>
    </x:cfRule>
    <x:cfRule type="expression" dxfId="2264" priority="2175">
      <x:formula>AND(AND($B55&lt;&gt;"",Projects!$M55&lt;&gt;"Check inputs",$F55&lt;&gt;"Cancelled",$G55&lt;DATE(YEAR(L$9),MONTH(L$9)+1,1),$H55&gt;=L$9),AND($F55&lt;&gt;"Complete",$E55="At risk"))</x:formula>
    </x:cfRule>
    <x:cfRule type="expression" dxfId="2265" priority="2176">
      <x:formula>AND(AND($B55&lt;&gt;"",Projects!$M55&lt;&gt;"Check inputs",$F55&lt;&gt;"Cancelled",$G55&lt;DATE(YEAR(L$9),MONTH(L$9)+1,1),$H55&gt;=L$9),AND($F55&lt;&gt;"Complete",$E55="Off track"))</x:formula>
    </x:cfRule>
  </x:conditionalFormatting>
  <x:conditionalFormatting sqref="M55:M55">
    <x:cfRule type="expression" dxfId="2266" priority="2177">
      <x:formula>AND(AND($B55&lt;&gt;"",Projects!$M55&lt;&gt;"Check inputs",$F55&lt;&gt;"Cancelled",$G55&lt;DATE(YEAR(M$9),MONTH(M$9)+1,1),$H55&gt;=M$9),$F55="Complete")</x:formula>
    </x:cfRule>
    <x:cfRule type="expression" dxfId="2267" priority="2178">
      <x:formula>AND(AND($B55&lt;&gt;"",Projects!$M55&lt;&gt;"Check inputs",$F55&lt;&gt;"Cancelled",$G55&lt;DATE(YEAR(M$9),MONTH(M$9)+1,1),$H55&gt;=M$9),AND($F55&lt;&gt;"Complete",$E55="On track"))</x:formula>
    </x:cfRule>
    <x:cfRule type="expression" dxfId="2268" priority="2179">
      <x:formula>AND(AND($B55&lt;&gt;"",Projects!$M55&lt;&gt;"Check inputs",$F55&lt;&gt;"Cancelled",$G55&lt;DATE(YEAR(M$9),MONTH(M$9)+1,1),$H55&gt;=M$9),AND($F55&lt;&gt;"Complete",$E55="At risk"))</x:formula>
    </x:cfRule>
    <x:cfRule type="expression" dxfId="2269" priority="2180">
      <x:formula>AND(AND($B55&lt;&gt;"",Projects!$M55&lt;&gt;"Check inputs",$F55&lt;&gt;"Cancelled",$G55&lt;DATE(YEAR(M$9),MONTH(M$9)+1,1),$H55&gt;=M$9),AND($F55&lt;&gt;"Complete",$E55="Off track"))</x:formula>
    </x:cfRule>
  </x:conditionalFormatting>
  <x:conditionalFormatting sqref="N55:N55">
    <x:cfRule type="expression" dxfId="2270" priority="2181">
      <x:formula>AND(AND($B55&lt;&gt;"",Projects!$M55&lt;&gt;"Check inputs",$F55&lt;&gt;"Cancelled",$G55&lt;DATE(YEAR(N$9),MONTH(N$9)+1,1),$H55&gt;=N$9),$F55="Complete")</x:formula>
    </x:cfRule>
    <x:cfRule type="expression" dxfId="2271" priority="2182">
      <x:formula>AND(AND($B55&lt;&gt;"",Projects!$M55&lt;&gt;"Check inputs",$F55&lt;&gt;"Cancelled",$G55&lt;DATE(YEAR(N$9),MONTH(N$9)+1,1),$H55&gt;=N$9),AND($F55&lt;&gt;"Complete",$E55="On track"))</x:formula>
    </x:cfRule>
    <x:cfRule type="expression" dxfId="2272" priority="2183">
      <x:formula>AND(AND($B55&lt;&gt;"",Projects!$M55&lt;&gt;"Check inputs",$F55&lt;&gt;"Cancelled",$G55&lt;DATE(YEAR(N$9),MONTH(N$9)+1,1),$H55&gt;=N$9),AND($F55&lt;&gt;"Complete",$E55="At risk"))</x:formula>
    </x:cfRule>
    <x:cfRule type="expression" dxfId="2273" priority="2184">
      <x:formula>AND(AND($B55&lt;&gt;"",Projects!$M55&lt;&gt;"Check inputs",$F55&lt;&gt;"Cancelled",$G55&lt;DATE(YEAR(N$9),MONTH(N$9)+1,1),$H55&gt;=N$9),AND($F55&lt;&gt;"Complete",$E55="Off track"))</x:formula>
    </x:cfRule>
  </x:conditionalFormatting>
  <x:conditionalFormatting sqref="O55:O55">
    <x:cfRule type="expression" dxfId="2274" priority="2185">
      <x:formula>AND(AND($B55&lt;&gt;"",Projects!$M55&lt;&gt;"Check inputs",$F55&lt;&gt;"Cancelled",$G55&lt;DATE(YEAR(O$9),MONTH(O$9)+1,1),$H55&gt;=O$9),$F55="Complete")</x:formula>
    </x:cfRule>
    <x:cfRule type="expression" dxfId="2275" priority="2186">
      <x:formula>AND(AND($B55&lt;&gt;"",Projects!$M55&lt;&gt;"Check inputs",$F55&lt;&gt;"Cancelled",$G55&lt;DATE(YEAR(O$9),MONTH(O$9)+1,1),$H55&gt;=O$9),AND($F55&lt;&gt;"Complete",$E55="On track"))</x:formula>
    </x:cfRule>
    <x:cfRule type="expression" dxfId="2276" priority="2187">
      <x:formula>AND(AND($B55&lt;&gt;"",Projects!$M55&lt;&gt;"Check inputs",$F55&lt;&gt;"Cancelled",$G55&lt;DATE(YEAR(O$9),MONTH(O$9)+1,1),$H55&gt;=O$9),AND($F55&lt;&gt;"Complete",$E55="At risk"))</x:formula>
    </x:cfRule>
    <x:cfRule type="expression" dxfId="2277" priority="2188">
      <x:formula>AND(AND($B55&lt;&gt;"",Projects!$M55&lt;&gt;"Check inputs",$F55&lt;&gt;"Cancelled",$G55&lt;DATE(YEAR(O$9),MONTH(O$9)+1,1),$H55&gt;=O$9),AND($F55&lt;&gt;"Complete",$E55="Off track"))</x:formula>
    </x:cfRule>
  </x:conditionalFormatting>
  <x:conditionalFormatting sqref="P55:P55">
    <x:cfRule type="expression" dxfId="2278" priority="2189">
      <x:formula>AND(AND($B55&lt;&gt;"",Projects!$M55&lt;&gt;"Check inputs",$F55&lt;&gt;"Cancelled",$G55&lt;DATE(YEAR(P$9),MONTH(P$9)+1,1),$H55&gt;=P$9),$F55="Complete")</x:formula>
    </x:cfRule>
    <x:cfRule type="expression" dxfId="2279" priority="2190">
      <x:formula>AND(AND($B55&lt;&gt;"",Projects!$M55&lt;&gt;"Check inputs",$F55&lt;&gt;"Cancelled",$G55&lt;DATE(YEAR(P$9),MONTH(P$9)+1,1),$H55&gt;=P$9),AND($F55&lt;&gt;"Complete",$E55="On track"))</x:formula>
    </x:cfRule>
    <x:cfRule type="expression" dxfId="2280" priority="2191">
      <x:formula>AND(AND($B55&lt;&gt;"",Projects!$M55&lt;&gt;"Check inputs",$F55&lt;&gt;"Cancelled",$G55&lt;DATE(YEAR(P$9),MONTH(P$9)+1,1),$H55&gt;=P$9),AND($F55&lt;&gt;"Complete",$E55="At risk"))</x:formula>
    </x:cfRule>
    <x:cfRule type="expression" dxfId="2281" priority="2192">
      <x:formula>AND(AND($B55&lt;&gt;"",Projects!$M55&lt;&gt;"Check inputs",$F55&lt;&gt;"Cancelled",$G55&lt;DATE(YEAR(P$9),MONTH(P$9)+1,1),$H55&gt;=P$9),AND($F55&lt;&gt;"Complete",$E55="Off track"))</x:formula>
    </x:cfRule>
  </x:conditionalFormatting>
  <x:conditionalFormatting sqref="Q55:Q55">
    <x:cfRule type="expression" dxfId="2282" priority="2193">
      <x:formula>AND(AND($B55&lt;&gt;"",Projects!$M55&lt;&gt;"Check inputs",$F55&lt;&gt;"Cancelled",$G55&lt;DATE(YEAR(Q$9),MONTH(Q$9)+1,1),$H55&gt;=Q$9),$F55="Complete")</x:formula>
    </x:cfRule>
    <x:cfRule type="expression" dxfId="2283" priority="2194">
      <x:formula>AND(AND($B55&lt;&gt;"",Projects!$M55&lt;&gt;"Check inputs",$F55&lt;&gt;"Cancelled",$G55&lt;DATE(YEAR(Q$9),MONTH(Q$9)+1,1),$H55&gt;=Q$9),AND($F55&lt;&gt;"Complete",$E55="On track"))</x:formula>
    </x:cfRule>
    <x:cfRule type="expression" dxfId="2284" priority="2195">
      <x:formula>AND(AND($B55&lt;&gt;"",Projects!$M55&lt;&gt;"Check inputs",$F55&lt;&gt;"Cancelled",$G55&lt;DATE(YEAR(Q$9),MONTH(Q$9)+1,1),$H55&gt;=Q$9),AND($F55&lt;&gt;"Complete",$E55="At risk"))</x:formula>
    </x:cfRule>
    <x:cfRule type="expression" dxfId="2285" priority="2196">
      <x:formula>AND(AND($B55&lt;&gt;"",Projects!$M55&lt;&gt;"Check inputs",$F55&lt;&gt;"Cancelled",$G55&lt;DATE(YEAR(Q$9),MONTH(Q$9)+1,1),$H55&gt;=Q$9),AND($F55&lt;&gt;"Complete",$E55="Off track"))</x:formula>
    </x:cfRule>
  </x:conditionalFormatting>
  <x:conditionalFormatting sqref="R55:R55">
    <x:cfRule type="expression" dxfId="2286" priority="2197">
      <x:formula>AND(AND($B55&lt;&gt;"",Projects!$M55&lt;&gt;"Check inputs",$F55&lt;&gt;"Cancelled",$G55&lt;DATE(YEAR(R$9),MONTH(R$9)+1,1),$H55&gt;=R$9),$F55="Complete")</x:formula>
    </x:cfRule>
    <x:cfRule type="expression" dxfId="2287" priority="2198">
      <x:formula>AND(AND($B55&lt;&gt;"",Projects!$M55&lt;&gt;"Check inputs",$F55&lt;&gt;"Cancelled",$G55&lt;DATE(YEAR(R$9),MONTH(R$9)+1,1),$H55&gt;=R$9),AND($F55&lt;&gt;"Complete",$E55="On track"))</x:formula>
    </x:cfRule>
    <x:cfRule type="expression" dxfId="2288" priority="2199">
      <x:formula>AND(AND($B55&lt;&gt;"",Projects!$M55&lt;&gt;"Check inputs",$F55&lt;&gt;"Cancelled",$G55&lt;DATE(YEAR(R$9),MONTH(R$9)+1,1),$H55&gt;=R$9),AND($F55&lt;&gt;"Complete",$E55="At risk"))</x:formula>
    </x:cfRule>
    <x:cfRule type="expression" dxfId="2289" priority="2200">
      <x:formula>AND(AND($B55&lt;&gt;"",Projects!$M55&lt;&gt;"Check inputs",$F55&lt;&gt;"Cancelled",$G55&lt;DATE(YEAR(R$9),MONTH(R$9)+1,1),$H55&gt;=R$9),AND($F55&lt;&gt;"Complete",$E55="Off track"))</x:formula>
    </x:cfRule>
  </x:conditionalFormatting>
  <x:conditionalFormatting sqref="S55:S55">
    <x:cfRule type="expression" dxfId="2290" priority="2201">
      <x:formula>AND(AND($B55&lt;&gt;"",Projects!$M55&lt;&gt;"Check inputs",$F55&lt;&gt;"Cancelled",$G55&lt;DATE(YEAR(S$9),MONTH(S$9)+1,1),$H55&gt;=S$9),$F55="Complete")</x:formula>
    </x:cfRule>
    <x:cfRule type="expression" dxfId="2291" priority="2202">
      <x:formula>AND(AND($B55&lt;&gt;"",Projects!$M55&lt;&gt;"Check inputs",$F55&lt;&gt;"Cancelled",$G55&lt;DATE(YEAR(S$9),MONTH(S$9)+1,1),$H55&gt;=S$9),AND($F55&lt;&gt;"Complete",$E55="On track"))</x:formula>
    </x:cfRule>
    <x:cfRule type="expression" dxfId="2292" priority="2203">
      <x:formula>AND(AND($B55&lt;&gt;"",Projects!$M55&lt;&gt;"Check inputs",$F55&lt;&gt;"Cancelled",$G55&lt;DATE(YEAR(S$9),MONTH(S$9)+1,1),$H55&gt;=S$9),AND($F55&lt;&gt;"Complete",$E55="At risk"))</x:formula>
    </x:cfRule>
    <x:cfRule type="expression" dxfId="2293" priority="2204">
      <x:formula>AND(AND($B55&lt;&gt;"",Projects!$M55&lt;&gt;"Check inputs",$F55&lt;&gt;"Cancelled",$G55&lt;DATE(YEAR(S$9),MONTH(S$9)+1,1),$H55&gt;=S$9),AND($F55&lt;&gt;"Complete",$E55="Off track"))</x:formula>
    </x:cfRule>
  </x:conditionalFormatting>
  <x:conditionalFormatting sqref="T55:T55">
    <x:cfRule type="expression" dxfId="2294" priority="2205">
      <x:formula>AND(AND($B55&lt;&gt;"",Projects!$M55&lt;&gt;"Check inputs",$F55&lt;&gt;"Cancelled",$G55&lt;DATE(YEAR(T$9),MONTH(T$9)+1,1),$H55&gt;=T$9),$F55="Complete")</x:formula>
    </x:cfRule>
    <x:cfRule type="expression" dxfId="2295" priority="2206">
      <x:formula>AND(AND($B55&lt;&gt;"",Projects!$M55&lt;&gt;"Check inputs",$F55&lt;&gt;"Cancelled",$G55&lt;DATE(YEAR(T$9),MONTH(T$9)+1,1),$H55&gt;=T$9),AND($F55&lt;&gt;"Complete",$E55="On track"))</x:formula>
    </x:cfRule>
    <x:cfRule type="expression" dxfId="2296" priority="2207">
      <x:formula>AND(AND($B55&lt;&gt;"",Projects!$M55&lt;&gt;"Check inputs",$F55&lt;&gt;"Cancelled",$G55&lt;DATE(YEAR(T$9),MONTH(T$9)+1,1),$H55&gt;=T$9),AND($F55&lt;&gt;"Complete",$E55="At risk"))</x:formula>
    </x:cfRule>
    <x:cfRule type="expression" dxfId="2297" priority="2208">
      <x:formula>AND(AND($B55&lt;&gt;"",Projects!$M55&lt;&gt;"Check inputs",$F55&lt;&gt;"Cancelled",$G55&lt;DATE(YEAR(T$9),MONTH(T$9)+1,1),$H55&gt;=T$9),AND($F55&lt;&gt;"Complete",$E55="Off track"))</x:formula>
    </x:cfRule>
  </x:conditionalFormatting>
  <x:conditionalFormatting sqref="I56:I56">
    <x:cfRule type="expression" dxfId="2298" priority="2209">
      <x:formula>AND(AND($B56&lt;&gt;"",Projects!$M56&lt;&gt;"Check inputs",$F56&lt;&gt;"Cancelled",$G56&lt;DATE(YEAR(I$9),MONTH(I$9)+1,1),$H56&gt;=I$9),$F56="Complete")</x:formula>
    </x:cfRule>
    <x:cfRule type="expression" dxfId="2299" priority="2210">
      <x:formula>AND(AND($B56&lt;&gt;"",Projects!$M56&lt;&gt;"Check inputs",$F56&lt;&gt;"Cancelled",$G56&lt;DATE(YEAR(I$9),MONTH(I$9)+1,1),$H56&gt;=I$9),AND($F56&lt;&gt;"Complete",$E56="On track"))</x:formula>
    </x:cfRule>
    <x:cfRule type="expression" dxfId="2300" priority="2211">
      <x:formula>AND(AND($B56&lt;&gt;"",Projects!$M56&lt;&gt;"Check inputs",$F56&lt;&gt;"Cancelled",$G56&lt;DATE(YEAR(I$9),MONTH(I$9)+1,1),$H56&gt;=I$9),AND($F56&lt;&gt;"Complete",$E56="At risk"))</x:formula>
    </x:cfRule>
    <x:cfRule type="expression" dxfId="2301" priority="2212">
      <x:formula>AND(AND($B56&lt;&gt;"",Projects!$M56&lt;&gt;"Check inputs",$F56&lt;&gt;"Cancelled",$G56&lt;DATE(YEAR(I$9),MONTH(I$9)+1,1),$H56&gt;=I$9),AND($F56&lt;&gt;"Complete",$E56="Off track"))</x:formula>
    </x:cfRule>
  </x:conditionalFormatting>
  <x:conditionalFormatting sqref="J56:J56">
    <x:cfRule type="expression" dxfId="2302" priority="2213">
      <x:formula>AND(AND($B56&lt;&gt;"",Projects!$M56&lt;&gt;"Check inputs",$F56&lt;&gt;"Cancelled",$G56&lt;DATE(YEAR(J$9),MONTH(J$9)+1,1),$H56&gt;=J$9),$F56="Complete")</x:formula>
    </x:cfRule>
    <x:cfRule type="expression" dxfId="2303" priority="2214">
      <x:formula>AND(AND($B56&lt;&gt;"",Projects!$M56&lt;&gt;"Check inputs",$F56&lt;&gt;"Cancelled",$G56&lt;DATE(YEAR(J$9),MONTH(J$9)+1,1),$H56&gt;=J$9),AND($F56&lt;&gt;"Complete",$E56="On track"))</x:formula>
    </x:cfRule>
    <x:cfRule type="expression" dxfId="2304" priority="2215">
      <x:formula>AND(AND($B56&lt;&gt;"",Projects!$M56&lt;&gt;"Check inputs",$F56&lt;&gt;"Cancelled",$G56&lt;DATE(YEAR(J$9),MONTH(J$9)+1,1),$H56&gt;=J$9),AND($F56&lt;&gt;"Complete",$E56="At risk"))</x:formula>
    </x:cfRule>
    <x:cfRule type="expression" dxfId="2305" priority="2216">
      <x:formula>AND(AND($B56&lt;&gt;"",Projects!$M56&lt;&gt;"Check inputs",$F56&lt;&gt;"Cancelled",$G56&lt;DATE(YEAR(J$9),MONTH(J$9)+1,1),$H56&gt;=J$9),AND($F56&lt;&gt;"Complete",$E56="Off track"))</x:formula>
    </x:cfRule>
  </x:conditionalFormatting>
  <x:conditionalFormatting sqref="K56:K56">
    <x:cfRule type="expression" dxfId="2306" priority="2217">
      <x:formula>AND(AND($B56&lt;&gt;"",Projects!$M56&lt;&gt;"Check inputs",$F56&lt;&gt;"Cancelled",$G56&lt;DATE(YEAR(K$9),MONTH(K$9)+1,1),$H56&gt;=K$9),$F56="Complete")</x:formula>
    </x:cfRule>
    <x:cfRule type="expression" dxfId="2307" priority="2218">
      <x:formula>AND(AND($B56&lt;&gt;"",Projects!$M56&lt;&gt;"Check inputs",$F56&lt;&gt;"Cancelled",$G56&lt;DATE(YEAR(K$9),MONTH(K$9)+1,1),$H56&gt;=K$9),AND($F56&lt;&gt;"Complete",$E56="On track"))</x:formula>
    </x:cfRule>
    <x:cfRule type="expression" dxfId="2308" priority="2219">
      <x:formula>AND(AND($B56&lt;&gt;"",Projects!$M56&lt;&gt;"Check inputs",$F56&lt;&gt;"Cancelled",$G56&lt;DATE(YEAR(K$9),MONTH(K$9)+1,1),$H56&gt;=K$9),AND($F56&lt;&gt;"Complete",$E56="At risk"))</x:formula>
    </x:cfRule>
    <x:cfRule type="expression" dxfId="2309" priority="2220">
      <x:formula>AND(AND($B56&lt;&gt;"",Projects!$M56&lt;&gt;"Check inputs",$F56&lt;&gt;"Cancelled",$G56&lt;DATE(YEAR(K$9),MONTH(K$9)+1,1),$H56&gt;=K$9),AND($F56&lt;&gt;"Complete",$E56="Off track"))</x:formula>
    </x:cfRule>
  </x:conditionalFormatting>
  <x:conditionalFormatting sqref="L56:L56">
    <x:cfRule type="expression" dxfId="2310" priority="2221">
      <x:formula>AND(AND($B56&lt;&gt;"",Projects!$M56&lt;&gt;"Check inputs",$F56&lt;&gt;"Cancelled",$G56&lt;DATE(YEAR(L$9),MONTH(L$9)+1,1),$H56&gt;=L$9),$F56="Complete")</x:formula>
    </x:cfRule>
    <x:cfRule type="expression" dxfId="2311" priority="2222">
      <x:formula>AND(AND($B56&lt;&gt;"",Projects!$M56&lt;&gt;"Check inputs",$F56&lt;&gt;"Cancelled",$G56&lt;DATE(YEAR(L$9),MONTH(L$9)+1,1),$H56&gt;=L$9),AND($F56&lt;&gt;"Complete",$E56="On track"))</x:formula>
    </x:cfRule>
    <x:cfRule type="expression" dxfId="2312" priority="2223">
      <x:formula>AND(AND($B56&lt;&gt;"",Projects!$M56&lt;&gt;"Check inputs",$F56&lt;&gt;"Cancelled",$G56&lt;DATE(YEAR(L$9),MONTH(L$9)+1,1),$H56&gt;=L$9),AND($F56&lt;&gt;"Complete",$E56="At risk"))</x:formula>
    </x:cfRule>
    <x:cfRule type="expression" dxfId="2313" priority="2224">
      <x:formula>AND(AND($B56&lt;&gt;"",Projects!$M56&lt;&gt;"Check inputs",$F56&lt;&gt;"Cancelled",$G56&lt;DATE(YEAR(L$9),MONTH(L$9)+1,1),$H56&gt;=L$9),AND($F56&lt;&gt;"Complete",$E56="Off track"))</x:formula>
    </x:cfRule>
  </x:conditionalFormatting>
  <x:conditionalFormatting sqref="M56:M56">
    <x:cfRule type="expression" dxfId="2314" priority="2225">
      <x:formula>AND(AND($B56&lt;&gt;"",Projects!$M56&lt;&gt;"Check inputs",$F56&lt;&gt;"Cancelled",$G56&lt;DATE(YEAR(M$9),MONTH(M$9)+1,1),$H56&gt;=M$9),$F56="Complete")</x:formula>
    </x:cfRule>
    <x:cfRule type="expression" dxfId="2315" priority="2226">
      <x:formula>AND(AND($B56&lt;&gt;"",Projects!$M56&lt;&gt;"Check inputs",$F56&lt;&gt;"Cancelled",$G56&lt;DATE(YEAR(M$9),MONTH(M$9)+1,1),$H56&gt;=M$9),AND($F56&lt;&gt;"Complete",$E56="On track"))</x:formula>
    </x:cfRule>
    <x:cfRule type="expression" dxfId="2316" priority="2227">
      <x:formula>AND(AND($B56&lt;&gt;"",Projects!$M56&lt;&gt;"Check inputs",$F56&lt;&gt;"Cancelled",$G56&lt;DATE(YEAR(M$9),MONTH(M$9)+1,1),$H56&gt;=M$9),AND($F56&lt;&gt;"Complete",$E56="At risk"))</x:formula>
    </x:cfRule>
    <x:cfRule type="expression" dxfId="2317" priority="2228">
      <x:formula>AND(AND($B56&lt;&gt;"",Projects!$M56&lt;&gt;"Check inputs",$F56&lt;&gt;"Cancelled",$G56&lt;DATE(YEAR(M$9),MONTH(M$9)+1,1),$H56&gt;=M$9),AND($F56&lt;&gt;"Complete",$E56="Off track"))</x:formula>
    </x:cfRule>
  </x:conditionalFormatting>
  <x:conditionalFormatting sqref="N56:N56">
    <x:cfRule type="expression" dxfId="2318" priority="2229">
      <x:formula>AND(AND($B56&lt;&gt;"",Projects!$M56&lt;&gt;"Check inputs",$F56&lt;&gt;"Cancelled",$G56&lt;DATE(YEAR(N$9),MONTH(N$9)+1,1),$H56&gt;=N$9),$F56="Complete")</x:formula>
    </x:cfRule>
    <x:cfRule type="expression" dxfId="2319" priority="2230">
      <x:formula>AND(AND($B56&lt;&gt;"",Projects!$M56&lt;&gt;"Check inputs",$F56&lt;&gt;"Cancelled",$G56&lt;DATE(YEAR(N$9),MONTH(N$9)+1,1),$H56&gt;=N$9),AND($F56&lt;&gt;"Complete",$E56="On track"))</x:formula>
    </x:cfRule>
    <x:cfRule type="expression" dxfId="2320" priority="2231">
      <x:formula>AND(AND($B56&lt;&gt;"",Projects!$M56&lt;&gt;"Check inputs",$F56&lt;&gt;"Cancelled",$G56&lt;DATE(YEAR(N$9),MONTH(N$9)+1,1),$H56&gt;=N$9),AND($F56&lt;&gt;"Complete",$E56="At risk"))</x:formula>
    </x:cfRule>
    <x:cfRule type="expression" dxfId="2321" priority="2232">
      <x:formula>AND(AND($B56&lt;&gt;"",Projects!$M56&lt;&gt;"Check inputs",$F56&lt;&gt;"Cancelled",$G56&lt;DATE(YEAR(N$9),MONTH(N$9)+1,1),$H56&gt;=N$9),AND($F56&lt;&gt;"Complete",$E56="Off track"))</x:formula>
    </x:cfRule>
  </x:conditionalFormatting>
  <x:conditionalFormatting sqref="O56:O56">
    <x:cfRule type="expression" dxfId="2322" priority="2233">
      <x:formula>AND(AND($B56&lt;&gt;"",Projects!$M56&lt;&gt;"Check inputs",$F56&lt;&gt;"Cancelled",$G56&lt;DATE(YEAR(O$9),MONTH(O$9)+1,1),$H56&gt;=O$9),$F56="Complete")</x:formula>
    </x:cfRule>
    <x:cfRule type="expression" dxfId="2323" priority="2234">
      <x:formula>AND(AND($B56&lt;&gt;"",Projects!$M56&lt;&gt;"Check inputs",$F56&lt;&gt;"Cancelled",$G56&lt;DATE(YEAR(O$9),MONTH(O$9)+1,1),$H56&gt;=O$9),AND($F56&lt;&gt;"Complete",$E56="On track"))</x:formula>
    </x:cfRule>
    <x:cfRule type="expression" dxfId="2324" priority="2235">
      <x:formula>AND(AND($B56&lt;&gt;"",Projects!$M56&lt;&gt;"Check inputs",$F56&lt;&gt;"Cancelled",$G56&lt;DATE(YEAR(O$9),MONTH(O$9)+1,1),$H56&gt;=O$9),AND($F56&lt;&gt;"Complete",$E56="At risk"))</x:formula>
    </x:cfRule>
    <x:cfRule type="expression" dxfId="2325" priority="2236">
      <x:formula>AND(AND($B56&lt;&gt;"",Projects!$M56&lt;&gt;"Check inputs",$F56&lt;&gt;"Cancelled",$G56&lt;DATE(YEAR(O$9),MONTH(O$9)+1,1),$H56&gt;=O$9),AND($F56&lt;&gt;"Complete",$E56="Off track"))</x:formula>
    </x:cfRule>
  </x:conditionalFormatting>
  <x:conditionalFormatting sqref="P56:P56">
    <x:cfRule type="expression" dxfId="2326" priority="2237">
      <x:formula>AND(AND($B56&lt;&gt;"",Projects!$M56&lt;&gt;"Check inputs",$F56&lt;&gt;"Cancelled",$G56&lt;DATE(YEAR(P$9),MONTH(P$9)+1,1),$H56&gt;=P$9),$F56="Complete")</x:formula>
    </x:cfRule>
    <x:cfRule type="expression" dxfId="2327" priority="2238">
      <x:formula>AND(AND($B56&lt;&gt;"",Projects!$M56&lt;&gt;"Check inputs",$F56&lt;&gt;"Cancelled",$G56&lt;DATE(YEAR(P$9),MONTH(P$9)+1,1),$H56&gt;=P$9),AND($F56&lt;&gt;"Complete",$E56="On track"))</x:formula>
    </x:cfRule>
    <x:cfRule type="expression" dxfId="2328" priority="2239">
      <x:formula>AND(AND($B56&lt;&gt;"",Projects!$M56&lt;&gt;"Check inputs",$F56&lt;&gt;"Cancelled",$G56&lt;DATE(YEAR(P$9),MONTH(P$9)+1,1),$H56&gt;=P$9),AND($F56&lt;&gt;"Complete",$E56="At risk"))</x:formula>
    </x:cfRule>
    <x:cfRule type="expression" dxfId="2329" priority="2240">
      <x:formula>AND(AND($B56&lt;&gt;"",Projects!$M56&lt;&gt;"Check inputs",$F56&lt;&gt;"Cancelled",$G56&lt;DATE(YEAR(P$9),MONTH(P$9)+1,1),$H56&gt;=P$9),AND($F56&lt;&gt;"Complete",$E56="Off track"))</x:formula>
    </x:cfRule>
  </x:conditionalFormatting>
  <x:conditionalFormatting sqref="Q56:Q56">
    <x:cfRule type="expression" dxfId="2330" priority="2241">
      <x:formula>AND(AND($B56&lt;&gt;"",Projects!$M56&lt;&gt;"Check inputs",$F56&lt;&gt;"Cancelled",$G56&lt;DATE(YEAR(Q$9),MONTH(Q$9)+1,1),$H56&gt;=Q$9),$F56="Complete")</x:formula>
    </x:cfRule>
    <x:cfRule type="expression" dxfId="2331" priority="2242">
      <x:formula>AND(AND($B56&lt;&gt;"",Projects!$M56&lt;&gt;"Check inputs",$F56&lt;&gt;"Cancelled",$G56&lt;DATE(YEAR(Q$9),MONTH(Q$9)+1,1),$H56&gt;=Q$9),AND($F56&lt;&gt;"Complete",$E56="On track"))</x:formula>
    </x:cfRule>
    <x:cfRule type="expression" dxfId="2332" priority="2243">
      <x:formula>AND(AND($B56&lt;&gt;"",Projects!$M56&lt;&gt;"Check inputs",$F56&lt;&gt;"Cancelled",$G56&lt;DATE(YEAR(Q$9),MONTH(Q$9)+1,1),$H56&gt;=Q$9),AND($F56&lt;&gt;"Complete",$E56="At risk"))</x:formula>
    </x:cfRule>
    <x:cfRule type="expression" dxfId="2333" priority="2244">
      <x:formula>AND(AND($B56&lt;&gt;"",Projects!$M56&lt;&gt;"Check inputs",$F56&lt;&gt;"Cancelled",$G56&lt;DATE(YEAR(Q$9),MONTH(Q$9)+1,1),$H56&gt;=Q$9),AND($F56&lt;&gt;"Complete",$E56="Off track"))</x:formula>
    </x:cfRule>
  </x:conditionalFormatting>
  <x:conditionalFormatting sqref="R56:R56">
    <x:cfRule type="expression" dxfId="2334" priority="2245">
      <x:formula>AND(AND($B56&lt;&gt;"",Projects!$M56&lt;&gt;"Check inputs",$F56&lt;&gt;"Cancelled",$G56&lt;DATE(YEAR(R$9),MONTH(R$9)+1,1),$H56&gt;=R$9),$F56="Complete")</x:formula>
    </x:cfRule>
    <x:cfRule type="expression" dxfId="2335" priority="2246">
      <x:formula>AND(AND($B56&lt;&gt;"",Projects!$M56&lt;&gt;"Check inputs",$F56&lt;&gt;"Cancelled",$G56&lt;DATE(YEAR(R$9),MONTH(R$9)+1,1),$H56&gt;=R$9),AND($F56&lt;&gt;"Complete",$E56="On track"))</x:formula>
    </x:cfRule>
    <x:cfRule type="expression" dxfId="2336" priority="2247">
      <x:formula>AND(AND($B56&lt;&gt;"",Projects!$M56&lt;&gt;"Check inputs",$F56&lt;&gt;"Cancelled",$G56&lt;DATE(YEAR(R$9),MONTH(R$9)+1,1),$H56&gt;=R$9),AND($F56&lt;&gt;"Complete",$E56="At risk"))</x:formula>
    </x:cfRule>
    <x:cfRule type="expression" dxfId="2337" priority="2248">
      <x:formula>AND(AND($B56&lt;&gt;"",Projects!$M56&lt;&gt;"Check inputs",$F56&lt;&gt;"Cancelled",$G56&lt;DATE(YEAR(R$9),MONTH(R$9)+1,1),$H56&gt;=R$9),AND($F56&lt;&gt;"Complete",$E56="Off track"))</x:formula>
    </x:cfRule>
  </x:conditionalFormatting>
  <x:conditionalFormatting sqref="S56:S56">
    <x:cfRule type="expression" dxfId="2338" priority="2249">
      <x:formula>AND(AND($B56&lt;&gt;"",Projects!$M56&lt;&gt;"Check inputs",$F56&lt;&gt;"Cancelled",$G56&lt;DATE(YEAR(S$9),MONTH(S$9)+1,1),$H56&gt;=S$9),$F56="Complete")</x:formula>
    </x:cfRule>
    <x:cfRule type="expression" dxfId="2339" priority="2250">
      <x:formula>AND(AND($B56&lt;&gt;"",Projects!$M56&lt;&gt;"Check inputs",$F56&lt;&gt;"Cancelled",$G56&lt;DATE(YEAR(S$9),MONTH(S$9)+1,1),$H56&gt;=S$9),AND($F56&lt;&gt;"Complete",$E56="On track"))</x:formula>
    </x:cfRule>
    <x:cfRule type="expression" dxfId="2340" priority="2251">
      <x:formula>AND(AND($B56&lt;&gt;"",Projects!$M56&lt;&gt;"Check inputs",$F56&lt;&gt;"Cancelled",$G56&lt;DATE(YEAR(S$9),MONTH(S$9)+1,1),$H56&gt;=S$9),AND($F56&lt;&gt;"Complete",$E56="At risk"))</x:formula>
    </x:cfRule>
    <x:cfRule type="expression" dxfId="2341" priority="2252">
      <x:formula>AND(AND($B56&lt;&gt;"",Projects!$M56&lt;&gt;"Check inputs",$F56&lt;&gt;"Cancelled",$G56&lt;DATE(YEAR(S$9),MONTH(S$9)+1,1),$H56&gt;=S$9),AND($F56&lt;&gt;"Complete",$E56="Off track"))</x:formula>
    </x:cfRule>
  </x:conditionalFormatting>
  <x:conditionalFormatting sqref="T56:T56">
    <x:cfRule type="expression" dxfId="2342" priority="2253">
      <x:formula>AND(AND($B56&lt;&gt;"",Projects!$M56&lt;&gt;"Check inputs",$F56&lt;&gt;"Cancelled",$G56&lt;DATE(YEAR(T$9),MONTH(T$9)+1,1),$H56&gt;=T$9),$F56="Complete")</x:formula>
    </x:cfRule>
    <x:cfRule type="expression" dxfId="2343" priority="2254">
      <x:formula>AND(AND($B56&lt;&gt;"",Projects!$M56&lt;&gt;"Check inputs",$F56&lt;&gt;"Cancelled",$G56&lt;DATE(YEAR(T$9),MONTH(T$9)+1,1),$H56&gt;=T$9),AND($F56&lt;&gt;"Complete",$E56="On track"))</x:formula>
    </x:cfRule>
    <x:cfRule type="expression" dxfId="2344" priority="2255">
      <x:formula>AND(AND($B56&lt;&gt;"",Projects!$M56&lt;&gt;"Check inputs",$F56&lt;&gt;"Cancelled",$G56&lt;DATE(YEAR(T$9),MONTH(T$9)+1,1),$H56&gt;=T$9),AND($F56&lt;&gt;"Complete",$E56="At risk"))</x:formula>
    </x:cfRule>
    <x:cfRule type="expression" dxfId="2345" priority="2256">
      <x:formula>AND(AND($B56&lt;&gt;"",Projects!$M56&lt;&gt;"Check inputs",$F56&lt;&gt;"Cancelled",$G56&lt;DATE(YEAR(T$9),MONTH(T$9)+1,1),$H56&gt;=T$9),AND($F56&lt;&gt;"Complete",$E56="Off track"))</x:formula>
    </x:cfRule>
  </x:conditionalFormatting>
  <x:conditionalFormatting sqref="I57:I57">
    <x:cfRule type="expression" dxfId="2346" priority="2257">
      <x:formula>AND(AND($B57&lt;&gt;"",Projects!$M57&lt;&gt;"Check inputs",$F57&lt;&gt;"Cancelled",$G57&lt;DATE(YEAR(I$9),MONTH(I$9)+1,1),$H57&gt;=I$9),$F57="Complete")</x:formula>
    </x:cfRule>
    <x:cfRule type="expression" dxfId="2347" priority="2258">
      <x:formula>AND(AND($B57&lt;&gt;"",Projects!$M57&lt;&gt;"Check inputs",$F57&lt;&gt;"Cancelled",$G57&lt;DATE(YEAR(I$9),MONTH(I$9)+1,1),$H57&gt;=I$9),AND($F57&lt;&gt;"Complete",$E57="On track"))</x:formula>
    </x:cfRule>
    <x:cfRule type="expression" dxfId="2348" priority="2259">
      <x:formula>AND(AND($B57&lt;&gt;"",Projects!$M57&lt;&gt;"Check inputs",$F57&lt;&gt;"Cancelled",$G57&lt;DATE(YEAR(I$9),MONTH(I$9)+1,1),$H57&gt;=I$9),AND($F57&lt;&gt;"Complete",$E57="At risk"))</x:formula>
    </x:cfRule>
    <x:cfRule type="expression" dxfId="2349" priority="2260">
      <x:formula>AND(AND($B57&lt;&gt;"",Projects!$M57&lt;&gt;"Check inputs",$F57&lt;&gt;"Cancelled",$G57&lt;DATE(YEAR(I$9),MONTH(I$9)+1,1),$H57&gt;=I$9),AND($F57&lt;&gt;"Complete",$E57="Off track"))</x:formula>
    </x:cfRule>
  </x:conditionalFormatting>
  <x:conditionalFormatting sqref="J57:J57">
    <x:cfRule type="expression" dxfId="2350" priority="2261">
      <x:formula>AND(AND($B57&lt;&gt;"",Projects!$M57&lt;&gt;"Check inputs",$F57&lt;&gt;"Cancelled",$G57&lt;DATE(YEAR(J$9),MONTH(J$9)+1,1),$H57&gt;=J$9),$F57="Complete")</x:formula>
    </x:cfRule>
    <x:cfRule type="expression" dxfId="2351" priority="2262">
      <x:formula>AND(AND($B57&lt;&gt;"",Projects!$M57&lt;&gt;"Check inputs",$F57&lt;&gt;"Cancelled",$G57&lt;DATE(YEAR(J$9),MONTH(J$9)+1,1),$H57&gt;=J$9),AND($F57&lt;&gt;"Complete",$E57="On track"))</x:formula>
    </x:cfRule>
    <x:cfRule type="expression" dxfId="2352" priority="2263">
      <x:formula>AND(AND($B57&lt;&gt;"",Projects!$M57&lt;&gt;"Check inputs",$F57&lt;&gt;"Cancelled",$G57&lt;DATE(YEAR(J$9),MONTH(J$9)+1,1),$H57&gt;=J$9),AND($F57&lt;&gt;"Complete",$E57="At risk"))</x:formula>
    </x:cfRule>
    <x:cfRule type="expression" dxfId="2353" priority="2264">
      <x:formula>AND(AND($B57&lt;&gt;"",Projects!$M57&lt;&gt;"Check inputs",$F57&lt;&gt;"Cancelled",$G57&lt;DATE(YEAR(J$9),MONTH(J$9)+1,1),$H57&gt;=J$9),AND($F57&lt;&gt;"Complete",$E57="Off track"))</x:formula>
    </x:cfRule>
  </x:conditionalFormatting>
  <x:conditionalFormatting sqref="K57:K57">
    <x:cfRule type="expression" dxfId="2354" priority="2265">
      <x:formula>AND(AND($B57&lt;&gt;"",Projects!$M57&lt;&gt;"Check inputs",$F57&lt;&gt;"Cancelled",$G57&lt;DATE(YEAR(K$9),MONTH(K$9)+1,1),$H57&gt;=K$9),$F57="Complete")</x:formula>
    </x:cfRule>
    <x:cfRule type="expression" dxfId="2355" priority="2266">
      <x:formula>AND(AND($B57&lt;&gt;"",Projects!$M57&lt;&gt;"Check inputs",$F57&lt;&gt;"Cancelled",$G57&lt;DATE(YEAR(K$9),MONTH(K$9)+1,1),$H57&gt;=K$9),AND($F57&lt;&gt;"Complete",$E57="On track"))</x:formula>
    </x:cfRule>
    <x:cfRule type="expression" dxfId="2356" priority="2267">
      <x:formula>AND(AND($B57&lt;&gt;"",Projects!$M57&lt;&gt;"Check inputs",$F57&lt;&gt;"Cancelled",$G57&lt;DATE(YEAR(K$9),MONTH(K$9)+1,1),$H57&gt;=K$9),AND($F57&lt;&gt;"Complete",$E57="At risk"))</x:formula>
    </x:cfRule>
    <x:cfRule type="expression" dxfId="2357" priority="2268">
      <x:formula>AND(AND($B57&lt;&gt;"",Projects!$M57&lt;&gt;"Check inputs",$F57&lt;&gt;"Cancelled",$G57&lt;DATE(YEAR(K$9),MONTH(K$9)+1,1),$H57&gt;=K$9),AND($F57&lt;&gt;"Complete",$E57="Off track"))</x:formula>
    </x:cfRule>
  </x:conditionalFormatting>
  <x:conditionalFormatting sqref="L57:L57">
    <x:cfRule type="expression" dxfId="2358" priority="2269">
      <x:formula>AND(AND($B57&lt;&gt;"",Projects!$M57&lt;&gt;"Check inputs",$F57&lt;&gt;"Cancelled",$G57&lt;DATE(YEAR(L$9),MONTH(L$9)+1,1),$H57&gt;=L$9),$F57="Complete")</x:formula>
    </x:cfRule>
    <x:cfRule type="expression" dxfId="2359" priority="2270">
      <x:formula>AND(AND($B57&lt;&gt;"",Projects!$M57&lt;&gt;"Check inputs",$F57&lt;&gt;"Cancelled",$G57&lt;DATE(YEAR(L$9),MONTH(L$9)+1,1),$H57&gt;=L$9),AND($F57&lt;&gt;"Complete",$E57="On track"))</x:formula>
    </x:cfRule>
    <x:cfRule type="expression" dxfId="2360" priority="2271">
      <x:formula>AND(AND($B57&lt;&gt;"",Projects!$M57&lt;&gt;"Check inputs",$F57&lt;&gt;"Cancelled",$G57&lt;DATE(YEAR(L$9),MONTH(L$9)+1,1),$H57&gt;=L$9),AND($F57&lt;&gt;"Complete",$E57="At risk"))</x:formula>
    </x:cfRule>
    <x:cfRule type="expression" dxfId="2361" priority="2272">
      <x:formula>AND(AND($B57&lt;&gt;"",Projects!$M57&lt;&gt;"Check inputs",$F57&lt;&gt;"Cancelled",$G57&lt;DATE(YEAR(L$9),MONTH(L$9)+1,1),$H57&gt;=L$9),AND($F57&lt;&gt;"Complete",$E57="Off track"))</x:formula>
    </x:cfRule>
  </x:conditionalFormatting>
  <x:conditionalFormatting sqref="M57:M57">
    <x:cfRule type="expression" dxfId="2362" priority="2273">
      <x:formula>AND(AND($B57&lt;&gt;"",Projects!$M57&lt;&gt;"Check inputs",$F57&lt;&gt;"Cancelled",$G57&lt;DATE(YEAR(M$9),MONTH(M$9)+1,1),$H57&gt;=M$9),$F57="Complete")</x:formula>
    </x:cfRule>
    <x:cfRule type="expression" dxfId="2363" priority="2274">
      <x:formula>AND(AND($B57&lt;&gt;"",Projects!$M57&lt;&gt;"Check inputs",$F57&lt;&gt;"Cancelled",$G57&lt;DATE(YEAR(M$9),MONTH(M$9)+1,1),$H57&gt;=M$9),AND($F57&lt;&gt;"Complete",$E57="On track"))</x:formula>
    </x:cfRule>
    <x:cfRule type="expression" dxfId="2364" priority="2275">
      <x:formula>AND(AND($B57&lt;&gt;"",Projects!$M57&lt;&gt;"Check inputs",$F57&lt;&gt;"Cancelled",$G57&lt;DATE(YEAR(M$9),MONTH(M$9)+1,1),$H57&gt;=M$9),AND($F57&lt;&gt;"Complete",$E57="At risk"))</x:formula>
    </x:cfRule>
    <x:cfRule type="expression" dxfId="2365" priority="2276">
      <x:formula>AND(AND($B57&lt;&gt;"",Projects!$M57&lt;&gt;"Check inputs",$F57&lt;&gt;"Cancelled",$G57&lt;DATE(YEAR(M$9),MONTH(M$9)+1,1),$H57&gt;=M$9),AND($F57&lt;&gt;"Complete",$E57="Off track"))</x:formula>
    </x:cfRule>
  </x:conditionalFormatting>
  <x:conditionalFormatting sqref="N57:N57">
    <x:cfRule type="expression" dxfId="2366" priority="2277">
      <x:formula>AND(AND($B57&lt;&gt;"",Projects!$M57&lt;&gt;"Check inputs",$F57&lt;&gt;"Cancelled",$G57&lt;DATE(YEAR(N$9),MONTH(N$9)+1,1),$H57&gt;=N$9),$F57="Complete")</x:formula>
    </x:cfRule>
    <x:cfRule type="expression" dxfId="2367" priority="2278">
      <x:formula>AND(AND($B57&lt;&gt;"",Projects!$M57&lt;&gt;"Check inputs",$F57&lt;&gt;"Cancelled",$G57&lt;DATE(YEAR(N$9),MONTH(N$9)+1,1),$H57&gt;=N$9),AND($F57&lt;&gt;"Complete",$E57="On track"))</x:formula>
    </x:cfRule>
    <x:cfRule type="expression" dxfId="2368" priority="2279">
      <x:formula>AND(AND($B57&lt;&gt;"",Projects!$M57&lt;&gt;"Check inputs",$F57&lt;&gt;"Cancelled",$G57&lt;DATE(YEAR(N$9),MONTH(N$9)+1,1),$H57&gt;=N$9),AND($F57&lt;&gt;"Complete",$E57="At risk"))</x:formula>
    </x:cfRule>
    <x:cfRule type="expression" dxfId="2369" priority="2280">
      <x:formula>AND(AND($B57&lt;&gt;"",Projects!$M57&lt;&gt;"Check inputs",$F57&lt;&gt;"Cancelled",$G57&lt;DATE(YEAR(N$9),MONTH(N$9)+1,1),$H57&gt;=N$9),AND($F57&lt;&gt;"Complete",$E57="Off track"))</x:formula>
    </x:cfRule>
  </x:conditionalFormatting>
  <x:conditionalFormatting sqref="O57:O57">
    <x:cfRule type="expression" dxfId="2370" priority="2281">
      <x:formula>AND(AND($B57&lt;&gt;"",Projects!$M57&lt;&gt;"Check inputs",$F57&lt;&gt;"Cancelled",$G57&lt;DATE(YEAR(O$9),MONTH(O$9)+1,1),$H57&gt;=O$9),$F57="Complete")</x:formula>
    </x:cfRule>
    <x:cfRule type="expression" dxfId="2371" priority="2282">
      <x:formula>AND(AND($B57&lt;&gt;"",Projects!$M57&lt;&gt;"Check inputs",$F57&lt;&gt;"Cancelled",$G57&lt;DATE(YEAR(O$9),MONTH(O$9)+1,1),$H57&gt;=O$9),AND($F57&lt;&gt;"Complete",$E57="On track"))</x:formula>
    </x:cfRule>
    <x:cfRule type="expression" dxfId="2372" priority="2283">
      <x:formula>AND(AND($B57&lt;&gt;"",Projects!$M57&lt;&gt;"Check inputs",$F57&lt;&gt;"Cancelled",$G57&lt;DATE(YEAR(O$9),MONTH(O$9)+1,1),$H57&gt;=O$9),AND($F57&lt;&gt;"Complete",$E57="At risk"))</x:formula>
    </x:cfRule>
    <x:cfRule type="expression" dxfId="2373" priority="2284">
      <x:formula>AND(AND($B57&lt;&gt;"",Projects!$M57&lt;&gt;"Check inputs",$F57&lt;&gt;"Cancelled",$G57&lt;DATE(YEAR(O$9),MONTH(O$9)+1,1),$H57&gt;=O$9),AND($F57&lt;&gt;"Complete",$E57="Off track"))</x:formula>
    </x:cfRule>
  </x:conditionalFormatting>
  <x:conditionalFormatting sqref="P57:P57">
    <x:cfRule type="expression" dxfId="2374" priority="2285">
      <x:formula>AND(AND($B57&lt;&gt;"",Projects!$M57&lt;&gt;"Check inputs",$F57&lt;&gt;"Cancelled",$G57&lt;DATE(YEAR(P$9),MONTH(P$9)+1,1),$H57&gt;=P$9),$F57="Complete")</x:formula>
    </x:cfRule>
    <x:cfRule type="expression" dxfId="2375" priority="2286">
      <x:formula>AND(AND($B57&lt;&gt;"",Projects!$M57&lt;&gt;"Check inputs",$F57&lt;&gt;"Cancelled",$G57&lt;DATE(YEAR(P$9),MONTH(P$9)+1,1),$H57&gt;=P$9),AND($F57&lt;&gt;"Complete",$E57="On track"))</x:formula>
    </x:cfRule>
    <x:cfRule type="expression" dxfId="2376" priority="2287">
      <x:formula>AND(AND($B57&lt;&gt;"",Projects!$M57&lt;&gt;"Check inputs",$F57&lt;&gt;"Cancelled",$G57&lt;DATE(YEAR(P$9),MONTH(P$9)+1,1),$H57&gt;=P$9),AND($F57&lt;&gt;"Complete",$E57="At risk"))</x:formula>
    </x:cfRule>
    <x:cfRule type="expression" dxfId="2377" priority="2288">
      <x:formula>AND(AND($B57&lt;&gt;"",Projects!$M57&lt;&gt;"Check inputs",$F57&lt;&gt;"Cancelled",$G57&lt;DATE(YEAR(P$9),MONTH(P$9)+1,1),$H57&gt;=P$9),AND($F57&lt;&gt;"Complete",$E57="Off track"))</x:formula>
    </x:cfRule>
  </x:conditionalFormatting>
  <x:conditionalFormatting sqref="Q57:Q57">
    <x:cfRule type="expression" dxfId="2378" priority="2289">
      <x:formula>AND(AND($B57&lt;&gt;"",Projects!$M57&lt;&gt;"Check inputs",$F57&lt;&gt;"Cancelled",$G57&lt;DATE(YEAR(Q$9),MONTH(Q$9)+1,1),$H57&gt;=Q$9),$F57="Complete")</x:formula>
    </x:cfRule>
    <x:cfRule type="expression" dxfId="2379" priority="2290">
      <x:formula>AND(AND($B57&lt;&gt;"",Projects!$M57&lt;&gt;"Check inputs",$F57&lt;&gt;"Cancelled",$G57&lt;DATE(YEAR(Q$9),MONTH(Q$9)+1,1),$H57&gt;=Q$9),AND($F57&lt;&gt;"Complete",$E57="On track"))</x:formula>
    </x:cfRule>
    <x:cfRule type="expression" dxfId="2380" priority="2291">
      <x:formula>AND(AND($B57&lt;&gt;"",Projects!$M57&lt;&gt;"Check inputs",$F57&lt;&gt;"Cancelled",$G57&lt;DATE(YEAR(Q$9),MONTH(Q$9)+1,1),$H57&gt;=Q$9),AND($F57&lt;&gt;"Complete",$E57="At risk"))</x:formula>
    </x:cfRule>
    <x:cfRule type="expression" dxfId="2381" priority="2292">
      <x:formula>AND(AND($B57&lt;&gt;"",Projects!$M57&lt;&gt;"Check inputs",$F57&lt;&gt;"Cancelled",$G57&lt;DATE(YEAR(Q$9),MONTH(Q$9)+1,1),$H57&gt;=Q$9),AND($F57&lt;&gt;"Complete",$E57="Off track"))</x:formula>
    </x:cfRule>
  </x:conditionalFormatting>
  <x:conditionalFormatting sqref="R57:R57">
    <x:cfRule type="expression" dxfId="2382" priority="2293">
      <x:formula>AND(AND($B57&lt;&gt;"",Projects!$M57&lt;&gt;"Check inputs",$F57&lt;&gt;"Cancelled",$G57&lt;DATE(YEAR(R$9),MONTH(R$9)+1,1),$H57&gt;=R$9),$F57="Complete")</x:formula>
    </x:cfRule>
    <x:cfRule type="expression" dxfId="2383" priority="2294">
      <x:formula>AND(AND($B57&lt;&gt;"",Projects!$M57&lt;&gt;"Check inputs",$F57&lt;&gt;"Cancelled",$G57&lt;DATE(YEAR(R$9),MONTH(R$9)+1,1),$H57&gt;=R$9),AND($F57&lt;&gt;"Complete",$E57="On track"))</x:formula>
    </x:cfRule>
    <x:cfRule type="expression" dxfId="2384" priority="2295">
      <x:formula>AND(AND($B57&lt;&gt;"",Projects!$M57&lt;&gt;"Check inputs",$F57&lt;&gt;"Cancelled",$G57&lt;DATE(YEAR(R$9),MONTH(R$9)+1,1),$H57&gt;=R$9),AND($F57&lt;&gt;"Complete",$E57="At risk"))</x:formula>
    </x:cfRule>
    <x:cfRule type="expression" dxfId="2385" priority="2296">
      <x:formula>AND(AND($B57&lt;&gt;"",Projects!$M57&lt;&gt;"Check inputs",$F57&lt;&gt;"Cancelled",$G57&lt;DATE(YEAR(R$9),MONTH(R$9)+1,1),$H57&gt;=R$9),AND($F57&lt;&gt;"Complete",$E57="Off track"))</x:formula>
    </x:cfRule>
  </x:conditionalFormatting>
  <x:conditionalFormatting sqref="S57:S57">
    <x:cfRule type="expression" dxfId="2386" priority="2297">
      <x:formula>AND(AND($B57&lt;&gt;"",Projects!$M57&lt;&gt;"Check inputs",$F57&lt;&gt;"Cancelled",$G57&lt;DATE(YEAR(S$9),MONTH(S$9)+1,1),$H57&gt;=S$9),$F57="Complete")</x:formula>
    </x:cfRule>
    <x:cfRule type="expression" dxfId="2387" priority="2298">
      <x:formula>AND(AND($B57&lt;&gt;"",Projects!$M57&lt;&gt;"Check inputs",$F57&lt;&gt;"Cancelled",$G57&lt;DATE(YEAR(S$9),MONTH(S$9)+1,1),$H57&gt;=S$9),AND($F57&lt;&gt;"Complete",$E57="On track"))</x:formula>
    </x:cfRule>
    <x:cfRule type="expression" dxfId="2388" priority="2299">
      <x:formula>AND(AND($B57&lt;&gt;"",Projects!$M57&lt;&gt;"Check inputs",$F57&lt;&gt;"Cancelled",$G57&lt;DATE(YEAR(S$9),MONTH(S$9)+1,1),$H57&gt;=S$9),AND($F57&lt;&gt;"Complete",$E57="At risk"))</x:formula>
    </x:cfRule>
    <x:cfRule type="expression" dxfId="2389" priority="2300">
      <x:formula>AND(AND($B57&lt;&gt;"",Projects!$M57&lt;&gt;"Check inputs",$F57&lt;&gt;"Cancelled",$G57&lt;DATE(YEAR(S$9),MONTH(S$9)+1,1),$H57&gt;=S$9),AND($F57&lt;&gt;"Complete",$E57="Off track"))</x:formula>
    </x:cfRule>
  </x:conditionalFormatting>
  <x:conditionalFormatting sqref="T57:T57">
    <x:cfRule type="expression" dxfId="2390" priority="2301">
      <x:formula>AND(AND($B57&lt;&gt;"",Projects!$M57&lt;&gt;"Check inputs",$F57&lt;&gt;"Cancelled",$G57&lt;DATE(YEAR(T$9),MONTH(T$9)+1,1),$H57&gt;=T$9),$F57="Complete")</x:formula>
    </x:cfRule>
    <x:cfRule type="expression" dxfId="2391" priority="2302">
      <x:formula>AND(AND($B57&lt;&gt;"",Projects!$M57&lt;&gt;"Check inputs",$F57&lt;&gt;"Cancelled",$G57&lt;DATE(YEAR(T$9),MONTH(T$9)+1,1),$H57&gt;=T$9),AND($F57&lt;&gt;"Complete",$E57="On track"))</x:formula>
    </x:cfRule>
    <x:cfRule type="expression" dxfId="2392" priority="2303">
      <x:formula>AND(AND($B57&lt;&gt;"",Projects!$M57&lt;&gt;"Check inputs",$F57&lt;&gt;"Cancelled",$G57&lt;DATE(YEAR(T$9),MONTH(T$9)+1,1),$H57&gt;=T$9),AND($F57&lt;&gt;"Complete",$E57="At risk"))</x:formula>
    </x:cfRule>
    <x:cfRule type="expression" dxfId="2393" priority="2304">
      <x:formula>AND(AND($B57&lt;&gt;"",Projects!$M57&lt;&gt;"Check inputs",$F57&lt;&gt;"Cancelled",$G57&lt;DATE(YEAR(T$9),MONTH(T$9)+1,1),$H57&gt;=T$9),AND($F57&lt;&gt;"Complete",$E57="Off track"))</x:formula>
    </x:cfRule>
  </x:conditionalFormatting>
  <x:conditionalFormatting sqref="I58:I58">
    <x:cfRule type="expression" dxfId="2394" priority="2305">
      <x:formula>AND(AND($B58&lt;&gt;"",Projects!$M58&lt;&gt;"Check inputs",$F58&lt;&gt;"Cancelled",$G58&lt;DATE(YEAR(I$9),MONTH(I$9)+1,1),$H58&gt;=I$9),$F58="Complete")</x:formula>
    </x:cfRule>
    <x:cfRule type="expression" dxfId="2395" priority="2306">
      <x:formula>AND(AND($B58&lt;&gt;"",Projects!$M58&lt;&gt;"Check inputs",$F58&lt;&gt;"Cancelled",$G58&lt;DATE(YEAR(I$9),MONTH(I$9)+1,1),$H58&gt;=I$9),AND($F58&lt;&gt;"Complete",$E58="On track"))</x:formula>
    </x:cfRule>
    <x:cfRule type="expression" dxfId="2396" priority="2307">
      <x:formula>AND(AND($B58&lt;&gt;"",Projects!$M58&lt;&gt;"Check inputs",$F58&lt;&gt;"Cancelled",$G58&lt;DATE(YEAR(I$9),MONTH(I$9)+1,1),$H58&gt;=I$9),AND($F58&lt;&gt;"Complete",$E58="At risk"))</x:formula>
    </x:cfRule>
    <x:cfRule type="expression" dxfId="2397" priority="2308">
      <x:formula>AND(AND($B58&lt;&gt;"",Projects!$M58&lt;&gt;"Check inputs",$F58&lt;&gt;"Cancelled",$G58&lt;DATE(YEAR(I$9),MONTH(I$9)+1,1),$H58&gt;=I$9),AND($F58&lt;&gt;"Complete",$E58="Off track"))</x:formula>
    </x:cfRule>
  </x:conditionalFormatting>
  <x:conditionalFormatting sqref="J58:J58">
    <x:cfRule type="expression" dxfId="2398" priority="2309">
      <x:formula>AND(AND($B58&lt;&gt;"",Projects!$M58&lt;&gt;"Check inputs",$F58&lt;&gt;"Cancelled",$G58&lt;DATE(YEAR(J$9),MONTH(J$9)+1,1),$H58&gt;=J$9),$F58="Complete")</x:formula>
    </x:cfRule>
    <x:cfRule type="expression" dxfId="2399" priority="2310">
      <x:formula>AND(AND($B58&lt;&gt;"",Projects!$M58&lt;&gt;"Check inputs",$F58&lt;&gt;"Cancelled",$G58&lt;DATE(YEAR(J$9),MONTH(J$9)+1,1),$H58&gt;=J$9),AND($F58&lt;&gt;"Complete",$E58="On track"))</x:formula>
    </x:cfRule>
    <x:cfRule type="expression" dxfId="2400" priority="2311">
      <x:formula>AND(AND($B58&lt;&gt;"",Projects!$M58&lt;&gt;"Check inputs",$F58&lt;&gt;"Cancelled",$G58&lt;DATE(YEAR(J$9),MONTH(J$9)+1,1),$H58&gt;=J$9),AND($F58&lt;&gt;"Complete",$E58="At risk"))</x:formula>
    </x:cfRule>
    <x:cfRule type="expression" dxfId="2401" priority="2312">
      <x:formula>AND(AND($B58&lt;&gt;"",Projects!$M58&lt;&gt;"Check inputs",$F58&lt;&gt;"Cancelled",$G58&lt;DATE(YEAR(J$9),MONTH(J$9)+1,1),$H58&gt;=J$9),AND($F58&lt;&gt;"Complete",$E58="Off track"))</x:formula>
    </x:cfRule>
  </x:conditionalFormatting>
  <x:conditionalFormatting sqref="K58:K58">
    <x:cfRule type="expression" dxfId="2402" priority="2313">
      <x:formula>AND(AND($B58&lt;&gt;"",Projects!$M58&lt;&gt;"Check inputs",$F58&lt;&gt;"Cancelled",$G58&lt;DATE(YEAR(K$9),MONTH(K$9)+1,1),$H58&gt;=K$9),$F58="Complete")</x:formula>
    </x:cfRule>
    <x:cfRule type="expression" dxfId="2403" priority="2314">
      <x:formula>AND(AND($B58&lt;&gt;"",Projects!$M58&lt;&gt;"Check inputs",$F58&lt;&gt;"Cancelled",$G58&lt;DATE(YEAR(K$9),MONTH(K$9)+1,1),$H58&gt;=K$9),AND($F58&lt;&gt;"Complete",$E58="On track"))</x:formula>
    </x:cfRule>
    <x:cfRule type="expression" dxfId="2404" priority="2315">
      <x:formula>AND(AND($B58&lt;&gt;"",Projects!$M58&lt;&gt;"Check inputs",$F58&lt;&gt;"Cancelled",$G58&lt;DATE(YEAR(K$9),MONTH(K$9)+1,1),$H58&gt;=K$9),AND($F58&lt;&gt;"Complete",$E58="At risk"))</x:formula>
    </x:cfRule>
    <x:cfRule type="expression" dxfId="2405" priority="2316">
      <x:formula>AND(AND($B58&lt;&gt;"",Projects!$M58&lt;&gt;"Check inputs",$F58&lt;&gt;"Cancelled",$G58&lt;DATE(YEAR(K$9),MONTH(K$9)+1,1),$H58&gt;=K$9),AND($F58&lt;&gt;"Complete",$E58="Off track"))</x:formula>
    </x:cfRule>
  </x:conditionalFormatting>
  <x:conditionalFormatting sqref="L58:L58">
    <x:cfRule type="expression" dxfId="2406" priority="2317">
      <x:formula>AND(AND($B58&lt;&gt;"",Projects!$M58&lt;&gt;"Check inputs",$F58&lt;&gt;"Cancelled",$G58&lt;DATE(YEAR(L$9),MONTH(L$9)+1,1),$H58&gt;=L$9),$F58="Complete")</x:formula>
    </x:cfRule>
    <x:cfRule type="expression" dxfId="2407" priority="2318">
      <x:formula>AND(AND($B58&lt;&gt;"",Projects!$M58&lt;&gt;"Check inputs",$F58&lt;&gt;"Cancelled",$G58&lt;DATE(YEAR(L$9),MONTH(L$9)+1,1),$H58&gt;=L$9),AND($F58&lt;&gt;"Complete",$E58="On track"))</x:formula>
    </x:cfRule>
    <x:cfRule type="expression" dxfId="2408" priority="2319">
      <x:formula>AND(AND($B58&lt;&gt;"",Projects!$M58&lt;&gt;"Check inputs",$F58&lt;&gt;"Cancelled",$G58&lt;DATE(YEAR(L$9),MONTH(L$9)+1,1),$H58&gt;=L$9),AND($F58&lt;&gt;"Complete",$E58="At risk"))</x:formula>
    </x:cfRule>
    <x:cfRule type="expression" dxfId="2409" priority="2320">
      <x:formula>AND(AND($B58&lt;&gt;"",Projects!$M58&lt;&gt;"Check inputs",$F58&lt;&gt;"Cancelled",$G58&lt;DATE(YEAR(L$9),MONTH(L$9)+1,1),$H58&gt;=L$9),AND($F58&lt;&gt;"Complete",$E58="Off track"))</x:formula>
    </x:cfRule>
  </x:conditionalFormatting>
  <x:conditionalFormatting sqref="M58:M58">
    <x:cfRule type="expression" dxfId="2410" priority="2321">
      <x:formula>AND(AND($B58&lt;&gt;"",Projects!$M58&lt;&gt;"Check inputs",$F58&lt;&gt;"Cancelled",$G58&lt;DATE(YEAR(M$9),MONTH(M$9)+1,1),$H58&gt;=M$9),$F58="Complete")</x:formula>
    </x:cfRule>
    <x:cfRule type="expression" dxfId="2411" priority="2322">
      <x:formula>AND(AND($B58&lt;&gt;"",Projects!$M58&lt;&gt;"Check inputs",$F58&lt;&gt;"Cancelled",$G58&lt;DATE(YEAR(M$9),MONTH(M$9)+1,1),$H58&gt;=M$9),AND($F58&lt;&gt;"Complete",$E58="On track"))</x:formula>
    </x:cfRule>
    <x:cfRule type="expression" dxfId="2412" priority="2323">
      <x:formula>AND(AND($B58&lt;&gt;"",Projects!$M58&lt;&gt;"Check inputs",$F58&lt;&gt;"Cancelled",$G58&lt;DATE(YEAR(M$9),MONTH(M$9)+1,1),$H58&gt;=M$9),AND($F58&lt;&gt;"Complete",$E58="At risk"))</x:formula>
    </x:cfRule>
    <x:cfRule type="expression" dxfId="2413" priority="2324">
      <x:formula>AND(AND($B58&lt;&gt;"",Projects!$M58&lt;&gt;"Check inputs",$F58&lt;&gt;"Cancelled",$G58&lt;DATE(YEAR(M$9),MONTH(M$9)+1,1),$H58&gt;=M$9),AND($F58&lt;&gt;"Complete",$E58="Off track"))</x:formula>
    </x:cfRule>
  </x:conditionalFormatting>
  <x:conditionalFormatting sqref="N58:N58">
    <x:cfRule type="expression" dxfId="2414" priority="2325">
      <x:formula>AND(AND($B58&lt;&gt;"",Projects!$M58&lt;&gt;"Check inputs",$F58&lt;&gt;"Cancelled",$G58&lt;DATE(YEAR(N$9),MONTH(N$9)+1,1),$H58&gt;=N$9),$F58="Complete")</x:formula>
    </x:cfRule>
    <x:cfRule type="expression" dxfId="2415" priority="2326">
      <x:formula>AND(AND($B58&lt;&gt;"",Projects!$M58&lt;&gt;"Check inputs",$F58&lt;&gt;"Cancelled",$G58&lt;DATE(YEAR(N$9),MONTH(N$9)+1,1),$H58&gt;=N$9),AND($F58&lt;&gt;"Complete",$E58="On track"))</x:formula>
    </x:cfRule>
    <x:cfRule type="expression" dxfId="2416" priority="2327">
      <x:formula>AND(AND($B58&lt;&gt;"",Projects!$M58&lt;&gt;"Check inputs",$F58&lt;&gt;"Cancelled",$G58&lt;DATE(YEAR(N$9),MONTH(N$9)+1,1),$H58&gt;=N$9),AND($F58&lt;&gt;"Complete",$E58="At risk"))</x:formula>
    </x:cfRule>
    <x:cfRule type="expression" dxfId="2417" priority="2328">
      <x:formula>AND(AND($B58&lt;&gt;"",Projects!$M58&lt;&gt;"Check inputs",$F58&lt;&gt;"Cancelled",$G58&lt;DATE(YEAR(N$9),MONTH(N$9)+1,1),$H58&gt;=N$9),AND($F58&lt;&gt;"Complete",$E58="Off track"))</x:formula>
    </x:cfRule>
  </x:conditionalFormatting>
  <x:conditionalFormatting sqref="O58:O58">
    <x:cfRule type="expression" dxfId="2418" priority="2329">
      <x:formula>AND(AND($B58&lt;&gt;"",Projects!$M58&lt;&gt;"Check inputs",$F58&lt;&gt;"Cancelled",$G58&lt;DATE(YEAR(O$9),MONTH(O$9)+1,1),$H58&gt;=O$9),$F58="Complete")</x:formula>
    </x:cfRule>
    <x:cfRule type="expression" dxfId="2419" priority="2330">
      <x:formula>AND(AND($B58&lt;&gt;"",Projects!$M58&lt;&gt;"Check inputs",$F58&lt;&gt;"Cancelled",$G58&lt;DATE(YEAR(O$9),MONTH(O$9)+1,1),$H58&gt;=O$9),AND($F58&lt;&gt;"Complete",$E58="On track"))</x:formula>
    </x:cfRule>
    <x:cfRule type="expression" dxfId="2420" priority="2331">
      <x:formula>AND(AND($B58&lt;&gt;"",Projects!$M58&lt;&gt;"Check inputs",$F58&lt;&gt;"Cancelled",$G58&lt;DATE(YEAR(O$9),MONTH(O$9)+1,1),$H58&gt;=O$9),AND($F58&lt;&gt;"Complete",$E58="At risk"))</x:formula>
    </x:cfRule>
    <x:cfRule type="expression" dxfId="2421" priority="2332">
      <x:formula>AND(AND($B58&lt;&gt;"",Projects!$M58&lt;&gt;"Check inputs",$F58&lt;&gt;"Cancelled",$G58&lt;DATE(YEAR(O$9),MONTH(O$9)+1,1),$H58&gt;=O$9),AND($F58&lt;&gt;"Complete",$E58="Off track"))</x:formula>
    </x:cfRule>
  </x:conditionalFormatting>
  <x:conditionalFormatting sqref="P58:P58">
    <x:cfRule type="expression" dxfId="2422" priority="2333">
      <x:formula>AND(AND($B58&lt;&gt;"",Projects!$M58&lt;&gt;"Check inputs",$F58&lt;&gt;"Cancelled",$G58&lt;DATE(YEAR(P$9),MONTH(P$9)+1,1),$H58&gt;=P$9),$F58="Complete")</x:formula>
    </x:cfRule>
    <x:cfRule type="expression" dxfId="2423" priority="2334">
      <x:formula>AND(AND($B58&lt;&gt;"",Projects!$M58&lt;&gt;"Check inputs",$F58&lt;&gt;"Cancelled",$G58&lt;DATE(YEAR(P$9),MONTH(P$9)+1,1),$H58&gt;=P$9),AND($F58&lt;&gt;"Complete",$E58="On track"))</x:formula>
    </x:cfRule>
    <x:cfRule type="expression" dxfId="2424" priority="2335">
      <x:formula>AND(AND($B58&lt;&gt;"",Projects!$M58&lt;&gt;"Check inputs",$F58&lt;&gt;"Cancelled",$G58&lt;DATE(YEAR(P$9),MONTH(P$9)+1,1),$H58&gt;=P$9),AND($F58&lt;&gt;"Complete",$E58="At risk"))</x:formula>
    </x:cfRule>
    <x:cfRule type="expression" dxfId="2425" priority="2336">
      <x:formula>AND(AND($B58&lt;&gt;"",Projects!$M58&lt;&gt;"Check inputs",$F58&lt;&gt;"Cancelled",$G58&lt;DATE(YEAR(P$9),MONTH(P$9)+1,1),$H58&gt;=P$9),AND($F58&lt;&gt;"Complete",$E58="Off track"))</x:formula>
    </x:cfRule>
  </x:conditionalFormatting>
  <x:conditionalFormatting sqref="Q58:Q58">
    <x:cfRule type="expression" dxfId="2426" priority="2337">
      <x:formula>AND(AND($B58&lt;&gt;"",Projects!$M58&lt;&gt;"Check inputs",$F58&lt;&gt;"Cancelled",$G58&lt;DATE(YEAR(Q$9),MONTH(Q$9)+1,1),$H58&gt;=Q$9),$F58="Complete")</x:formula>
    </x:cfRule>
    <x:cfRule type="expression" dxfId="2427" priority="2338">
      <x:formula>AND(AND($B58&lt;&gt;"",Projects!$M58&lt;&gt;"Check inputs",$F58&lt;&gt;"Cancelled",$G58&lt;DATE(YEAR(Q$9),MONTH(Q$9)+1,1),$H58&gt;=Q$9),AND($F58&lt;&gt;"Complete",$E58="On track"))</x:formula>
    </x:cfRule>
    <x:cfRule type="expression" dxfId="2428" priority="2339">
      <x:formula>AND(AND($B58&lt;&gt;"",Projects!$M58&lt;&gt;"Check inputs",$F58&lt;&gt;"Cancelled",$G58&lt;DATE(YEAR(Q$9),MONTH(Q$9)+1,1),$H58&gt;=Q$9),AND($F58&lt;&gt;"Complete",$E58="At risk"))</x:formula>
    </x:cfRule>
    <x:cfRule type="expression" dxfId="2429" priority="2340">
      <x:formula>AND(AND($B58&lt;&gt;"",Projects!$M58&lt;&gt;"Check inputs",$F58&lt;&gt;"Cancelled",$G58&lt;DATE(YEAR(Q$9),MONTH(Q$9)+1,1),$H58&gt;=Q$9),AND($F58&lt;&gt;"Complete",$E58="Off track"))</x:formula>
    </x:cfRule>
  </x:conditionalFormatting>
  <x:conditionalFormatting sqref="R58:R58">
    <x:cfRule type="expression" dxfId="2430" priority="2341">
      <x:formula>AND(AND($B58&lt;&gt;"",Projects!$M58&lt;&gt;"Check inputs",$F58&lt;&gt;"Cancelled",$G58&lt;DATE(YEAR(R$9),MONTH(R$9)+1,1),$H58&gt;=R$9),$F58="Complete")</x:formula>
    </x:cfRule>
    <x:cfRule type="expression" dxfId="2431" priority="2342">
      <x:formula>AND(AND($B58&lt;&gt;"",Projects!$M58&lt;&gt;"Check inputs",$F58&lt;&gt;"Cancelled",$G58&lt;DATE(YEAR(R$9),MONTH(R$9)+1,1),$H58&gt;=R$9),AND($F58&lt;&gt;"Complete",$E58="On track"))</x:formula>
    </x:cfRule>
    <x:cfRule type="expression" dxfId="2432" priority="2343">
      <x:formula>AND(AND($B58&lt;&gt;"",Projects!$M58&lt;&gt;"Check inputs",$F58&lt;&gt;"Cancelled",$G58&lt;DATE(YEAR(R$9),MONTH(R$9)+1,1),$H58&gt;=R$9),AND($F58&lt;&gt;"Complete",$E58="At risk"))</x:formula>
    </x:cfRule>
    <x:cfRule type="expression" dxfId="2433" priority="2344">
      <x:formula>AND(AND($B58&lt;&gt;"",Projects!$M58&lt;&gt;"Check inputs",$F58&lt;&gt;"Cancelled",$G58&lt;DATE(YEAR(R$9),MONTH(R$9)+1,1),$H58&gt;=R$9),AND($F58&lt;&gt;"Complete",$E58="Off track"))</x:formula>
    </x:cfRule>
  </x:conditionalFormatting>
  <x:conditionalFormatting sqref="S58:S58">
    <x:cfRule type="expression" dxfId="2434" priority="2345">
      <x:formula>AND(AND($B58&lt;&gt;"",Projects!$M58&lt;&gt;"Check inputs",$F58&lt;&gt;"Cancelled",$G58&lt;DATE(YEAR(S$9),MONTH(S$9)+1,1),$H58&gt;=S$9),$F58="Complete")</x:formula>
    </x:cfRule>
    <x:cfRule type="expression" dxfId="2435" priority="2346">
      <x:formula>AND(AND($B58&lt;&gt;"",Projects!$M58&lt;&gt;"Check inputs",$F58&lt;&gt;"Cancelled",$G58&lt;DATE(YEAR(S$9),MONTH(S$9)+1,1),$H58&gt;=S$9),AND($F58&lt;&gt;"Complete",$E58="On track"))</x:formula>
    </x:cfRule>
    <x:cfRule type="expression" dxfId="2436" priority="2347">
      <x:formula>AND(AND($B58&lt;&gt;"",Projects!$M58&lt;&gt;"Check inputs",$F58&lt;&gt;"Cancelled",$G58&lt;DATE(YEAR(S$9),MONTH(S$9)+1,1),$H58&gt;=S$9),AND($F58&lt;&gt;"Complete",$E58="At risk"))</x:formula>
    </x:cfRule>
    <x:cfRule type="expression" dxfId="2437" priority="2348">
      <x:formula>AND(AND($B58&lt;&gt;"",Projects!$M58&lt;&gt;"Check inputs",$F58&lt;&gt;"Cancelled",$G58&lt;DATE(YEAR(S$9),MONTH(S$9)+1,1),$H58&gt;=S$9),AND($F58&lt;&gt;"Complete",$E58="Off track"))</x:formula>
    </x:cfRule>
  </x:conditionalFormatting>
  <x:conditionalFormatting sqref="T58:T58">
    <x:cfRule type="expression" dxfId="2438" priority="2349">
      <x:formula>AND(AND($B58&lt;&gt;"",Projects!$M58&lt;&gt;"Check inputs",$F58&lt;&gt;"Cancelled",$G58&lt;DATE(YEAR(T$9),MONTH(T$9)+1,1),$H58&gt;=T$9),$F58="Complete")</x:formula>
    </x:cfRule>
    <x:cfRule type="expression" dxfId="2439" priority="2350">
      <x:formula>AND(AND($B58&lt;&gt;"",Projects!$M58&lt;&gt;"Check inputs",$F58&lt;&gt;"Cancelled",$G58&lt;DATE(YEAR(T$9),MONTH(T$9)+1,1),$H58&gt;=T$9),AND($F58&lt;&gt;"Complete",$E58="On track"))</x:formula>
    </x:cfRule>
    <x:cfRule type="expression" dxfId="2440" priority="2351">
      <x:formula>AND(AND($B58&lt;&gt;"",Projects!$M58&lt;&gt;"Check inputs",$F58&lt;&gt;"Cancelled",$G58&lt;DATE(YEAR(T$9),MONTH(T$9)+1,1),$H58&gt;=T$9),AND($F58&lt;&gt;"Complete",$E58="At risk"))</x:formula>
    </x:cfRule>
    <x:cfRule type="expression" dxfId="2441" priority="2352">
      <x:formula>AND(AND($B58&lt;&gt;"",Projects!$M58&lt;&gt;"Check inputs",$F58&lt;&gt;"Cancelled",$G58&lt;DATE(YEAR(T$9),MONTH(T$9)+1,1),$H58&gt;=T$9),AND($F58&lt;&gt;"Complete",$E58="Off track"))</x:formula>
    </x:cfRule>
  </x:conditionalFormatting>
  <x:conditionalFormatting sqref="I59:I59">
    <x:cfRule type="expression" dxfId="2442" priority="2353">
      <x:formula>AND(AND($B59&lt;&gt;"",Projects!$M59&lt;&gt;"Check inputs",$F59&lt;&gt;"Cancelled",$G59&lt;DATE(YEAR(I$9),MONTH(I$9)+1,1),$H59&gt;=I$9),$F59="Complete")</x:formula>
    </x:cfRule>
    <x:cfRule type="expression" dxfId="2443" priority="2354">
      <x:formula>AND(AND($B59&lt;&gt;"",Projects!$M59&lt;&gt;"Check inputs",$F59&lt;&gt;"Cancelled",$G59&lt;DATE(YEAR(I$9),MONTH(I$9)+1,1),$H59&gt;=I$9),AND($F59&lt;&gt;"Complete",$E59="On track"))</x:formula>
    </x:cfRule>
    <x:cfRule type="expression" dxfId="2444" priority="2355">
      <x:formula>AND(AND($B59&lt;&gt;"",Projects!$M59&lt;&gt;"Check inputs",$F59&lt;&gt;"Cancelled",$G59&lt;DATE(YEAR(I$9),MONTH(I$9)+1,1),$H59&gt;=I$9),AND($F59&lt;&gt;"Complete",$E59="At risk"))</x:formula>
    </x:cfRule>
    <x:cfRule type="expression" dxfId="2445" priority="2356">
      <x:formula>AND(AND($B59&lt;&gt;"",Projects!$M59&lt;&gt;"Check inputs",$F59&lt;&gt;"Cancelled",$G59&lt;DATE(YEAR(I$9),MONTH(I$9)+1,1),$H59&gt;=I$9),AND($F59&lt;&gt;"Complete",$E59="Off track"))</x:formula>
    </x:cfRule>
  </x:conditionalFormatting>
  <x:conditionalFormatting sqref="J59:J59">
    <x:cfRule type="expression" dxfId="2446" priority="2357">
      <x:formula>AND(AND($B59&lt;&gt;"",Projects!$M59&lt;&gt;"Check inputs",$F59&lt;&gt;"Cancelled",$G59&lt;DATE(YEAR(J$9),MONTH(J$9)+1,1),$H59&gt;=J$9),$F59="Complete")</x:formula>
    </x:cfRule>
    <x:cfRule type="expression" dxfId="2447" priority="2358">
      <x:formula>AND(AND($B59&lt;&gt;"",Projects!$M59&lt;&gt;"Check inputs",$F59&lt;&gt;"Cancelled",$G59&lt;DATE(YEAR(J$9),MONTH(J$9)+1,1),$H59&gt;=J$9),AND($F59&lt;&gt;"Complete",$E59="On track"))</x:formula>
    </x:cfRule>
    <x:cfRule type="expression" dxfId="2448" priority="2359">
      <x:formula>AND(AND($B59&lt;&gt;"",Projects!$M59&lt;&gt;"Check inputs",$F59&lt;&gt;"Cancelled",$G59&lt;DATE(YEAR(J$9),MONTH(J$9)+1,1),$H59&gt;=J$9),AND($F59&lt;&gt;"Complete",$E59="At risk"))</x:formula>
    </x:cfRule>
    <x:cfRule type="expression" dxfId="2449" priority="2360">
      <x:formula>AND(AND($B59&lt;&gt;"",Projects!$M59&lt;&gt;"Check inputs",$F59&lt;&gt;"Cancelled",$G59&lt;DATE(YEAR(J$9),MONTH(J$9)+1,1),$H59&gt;=J$9),AND($F59&lt;&gt;"Complete",$E59="Off track"))</x:formula>
    </x:cfRule>
  </x:conditionalFormatting>
  <x:conditionalFormatting sqref="K59:K59">
    <x:cfRule type="expression" dxfId="2450" priority="2361">
      <x:formula>AND(AND($B59&lt;&gt;"",Projects!$M59&lt;&gt;"Check inputs",$F59&lt;&gt;"Cancelled",$G59&lt;DATE(YEAR(K$9),MONTH(K$9)+1,1),$H59&gt;=K$9),$F59="Complete")</x:formula>
    </x:cfRule>
    <x:cfRule type="expression" dxfId="2451" priority="2362">
      <x:formula>AND(AND($B59&lt;&gt;"",Projects!$M59&lt;&gt;"Check inputs",$F59&lt;&gt;"Cancelled",$G59&lt;DATE(YEAR(K$9),MONTH(K$9)+1,1),$H59&gt;=K$9),AND($F59&lt;&gt;"Complete",$E59="On track"))</x:formula>
    </x:cfRule>
    <x:cfRule type="expression" dxfId="2452" priority="2363">
      <x:formula>AND(AND($B59&lt;&gt;"",Projects!$M59&lt;&gt;"Check inputs",$F59&lt;&gt;"Cancelled",$G59&lt;DATE(YEAR(K$9),MONTH(K$9)+1,1),$H59&gt;=K$9),AND($F59&lt;&gt;"Complete",$E59="At risk"))</x:formula>
    </x:cfRule>
    <x:cfRule type="expression" dxfId="2453" priority="2364">
      <x:formula>AND(AND($B59&lt;&gt;"",Projects!$M59&lt;&gt;"Check inputs",$F59&lt;&gt;"Cancelled",$G59&lt;DATE(YEAR(K$9),MONTH(K$9)+1,1),$H59&gt;=K$9),AND($F59&lt;&gt;"Complete",$E59="Off track"))</x:formula>
    </x:cfRule>
  </x:conditionalFormatting>
  <x:conditionalFormatting sqref="L59:L59">
    <x:cfRule type="expression" dxfId="2454" priority="2365">
      <x:formula>AND(AND($B59&lt;&gt;"",Projects!$M59&lt;&gt;"Check inputs",$F59&lt;&gt;"Cancelled",$G59&lt;DATE(YEAR(L$9),MONTH(L$9)+1,1),$H59&gt;=L$9),$F59="Complete")</x:formula>
    </x:cfRule>
    <x:cfRule type="expression" dxfId="2455" priority="2366">
      <x:formula>AND(AND($B59&lt;&gt;"",Projects!$M59&lt;&gt;"Check inputs",$F59&lt;&gt;"Cancelled",$G59&lt;DATE(YEAR(L$9),MONTH(L$9)+1,1),$H59&gt;=L$9),AND($F59&lt;&gt;"Complete",$E59="On track"))</x:formula>
    </x:cfRule>
    <x:cfRule type="expression" dxfId="2456" priority="2367">
      <x:formula>AND(AND($B59&lt;&gt;"",Projects!$M59&lt;&gt;"Check inputs",$F59&lt;&gt;"Cancelled",$G59&lt;DATE(YEAR(L$9),MONTH(L$9)+1,1),$H59&gt;=L$9),AND($F59&lt;&gt;"Complete",$E59="At risk"))</x:formula>
    </x:cfRule>
    <x:cfRule type="expression" dxfId="2457" priority="2368">
      <x:formula>AND(AND($B59&lt;&gt;"",Projects!$M59&lt;&gt;"Check inputs",$F59&lt;&gt;"Cancelled",$G59&lt;DATE(YEAR(L$9),MONTH(L$9)+1,1),$H59&gt;=L$9),AND($F59&lt;&gt;"Complete",$E59="Off track"))</x:formula>
    </x:cfRule>
  </x:conditionalFormatting>
  <x:conditionalFormatting sqref="M59:M59">
    <x:cfRule type="expression" dxfId="2458" priority="2369">
      <x:formula>AND(AND($B59&lt;&gt;"",Projects!$M59&lt;&gt;"Check inputs",$F59&lt;&gt;"Cancelled",$G59&lt;DATE(YEAR(M$9),MONTH(M$9)+1,1),$H59&gt;=M$9),$F59="Complete")</x:formula>
    </x:cfRule>
    <x:cfRule type="expression" dxfId="2459" priority="2370">
      <x:formula>AND(AND($B59&lt;&gt;"",Projects!$M59&lt;&gt;"Check inputs",$F59&lt;&gt;"Cancelled",$G59&lt;DATE(YEAR(M$9),MONTH(M$9)+1,1),$H59&gt;=M$9),AND($F59&lt;&gt;"Complete",$E59="On track"))</x:formula>
    </x:cfRule>
    <x:cfRule type="expression" dxfId="2460" priority="2371">
      <x:formula>AND(AND($B59&lt;&gt;"",Projects!$M59&lt;&gt;"Check inputs",$F59&lt;&gt;"Cancelled",$G59&lt;DATE(YEAR(M$9),MONTH(M$9)+1,1),$H59&gt;=M$9),AND($F59&lt;&gt;"Complete",$E59="At risk"))</x:formula>
    </x:cfRule>
    <x:cfRule type="expression" dxfId="2461" priority="2372">
      <x:formula>AND(AND($B59&lt;&gt;"",Projects!$M59&lt;&gt;"Check inputs",$F59&lt;&gt;"Cancelled",$G59&lt;DATE(YEAR(M$9),MONTH(M$9)+1,1),$H59&gt;=M$9),AND($F59&lt;&gt;"Complete",$E59="Off track"))</x:formula>
    </x:cfRule>
  </x:conditionalFormatting>
  <x:conditionalFormatting sqref="N59:N59">
    <x:cfRule type="expression" dxfId="2462" priority="2373">
      <x:formula>AND(AND($B59&lt;&gt;"",Projects!$M59&lt;&gt;"Check inputs",$F59&lt;&gt;"Cancelled",$G59&lt;DATE(YEAR(N$9),MONTH(N$9)+1,1),$H59&gt;=N$9),$F59="Complete")</x:formula>
    </x:cfRule>
    <x:cfRule type="expression" dxfId="2463" priority="2374">
      <x:formula>AND(AND($B59&lt;&gt;"",Projects!$M59&lt;&gt;"Check inputs",$F59&lt;&gt;"Cancelled",$G59&lt;DATE(YEAR(N$9),MONTH(N$9)+1,1),$H59&gt;=N$9),AND($F59&lt;&gt;"Complete",$E59="On track"))</x:formula>
    </x:cfRule>
    <x:cfRule type="expression" dxfId="2464" priority="2375">
      <x:formula>AND(AND($B59&lt;&gt;"",Projects!$M59&lt;&gt;"Check inputs",$F59&lt;&gt;"Cancelled",$G59&lt;DATE(YEAR(N$9),MONTH(N$9)+1,1),$H59&gt;=N$9),AND($F59&lt;&gt;"Complete",$E59="At risk"))</x:formula>
    </x:cfRule>
    <x:cfRule type="expression" dxfId="2465" priority="2376">
      <x:formula>AND(AND($B59&lt;&gt;"",Projects!$M59&lt;&gt;"Check inputs",$F59&lt;&gt;"Cancelled",$G59&lt;DATE(YEAR(N$9),MONTH(N$9)+1,1),$H59&gt;=N$9),AND($F59&lt;&gt;"Complete",$E59="Off track"))</x:formula>
    </x:cfRule>
  </x:conditionalFormatting>
  <x:conditionalFormatting sqref="O59:O59">
    <x:cfRule type="expression" dxfId="2466" priority="2377">
      <x:formula>AND(AND($B59&lt;&gt;"",Projects!$M59&lt;&gt;"Check inputs",$F59&lt;&gt;"Cancelled",$G59&lt;DATE(YEAR(O$9),MONTH(O$9)+1,1),$H59&gt;=O$9),$F59="Complete")</x:formula>
    </x:cfRule>
    <x:cfRule type="expression" dxfId="2467" priority="2378">
      <x:formula>AND(AND($B59&lt;&gt;"",Projects!$M59&lt;&gt;"Check inputs",$F59&lt;&gt;"Cancelled",$G59&lt;DATE(YEAR(O$9),MONTH(O$9)+1,1),$H59&gt;=O$9),AND($F59&lt;&gt;"Complete",$E59="On track"))</x:formula>
    </x:cfRule>
    <x:cfRule type="expression" dxfId="2468" priority="2379">
      <x:formula>AND(AND($B59&lt;&gt;"",Projects!$M59&lt;&gt;"Check inputs",$F59&lt;&gt;"Cancelled",$G59&lt;DATE(YEAR(O$9),MONTH(O$9)+1,1),$H59&gt;=O$9),AND($F59&lt;&gt;"Complete",$E59="At risk"))</x:formula>
    </x:cfRule>
    <x:cfRule type="expression" dxfId="2469" priority="2380">
      <x:formula>AND(AND($B59&lt;&gt;"",Projects!$M59&lt;&gt;"Check inputs",$F59&lt;&gt;"Cancelled",$G59&lt;DATE(YEAR(O$9),MONTH(O$9)+1,1),$H59&gt;=O$9),AND($F59&lt;&gt;"Complete",$E59="Off track"))</x:formula>
    </x:cfRule>
  </x:conditionalFormatting>
  <x:conditionalFormatting sqref="P59:P59">
    <x:cfRule type="expression" dxfId="2470" priority="2381">
      <x:formula>AND(AND($B59&lt;&gt;"",Projects!$M59&lt;&gt;"Check inputs",$F59&lt;&gt;"Cancelled",$G59&lt;DATE(YEAR(P$9),MONTH(P$9)+1,1),$H59&gt;=P$9),$F59="Complete")</x:formula>
    </x:cfRule>
    <x:cfRule type="expression" dxfId="2471" priority="2382">
      <x:formula>AND(AND($B59&lt;&gt;"",Projects!$M59&lt;&gt;"Check inputs",$F59&lt;&gt;"Cancelled",$G59&lt;DATE(YEAR(P$9),MONTH(P$9)+1,1),$H59&gt;=P$9),AND($F59&lt;&gt;"Complete",$E59="On track"))</x:formula>
    </x:cfRule>
    <x:cfRule type="expression" dxfId="2472" priority="2383">
      <x:formula>AND(AND($B59&lt;&gt;"",Projects!$M59&lt;&gt;"Check inputs",$F59&lt;&gt;"Cancelled",$G59&lt;DATE(YEAR(P$9),MONTH(P$9)+1,1),$H59&gt;=P$9),AND($F59&lt;&gt;"Complete",$E59="At risk"))</x:formula>
    </x:cfRule>
    <x:cfRule type="expression" dxfId="2473" priority="2384">
      <x:formula>AND(AND($B59&lt;&gt;"",Projects!$M59&lt;&gt;"Check inputs",$F59&lt;&gt;"Cancelled",$G59&lt;DATE(YEAR(P$9),MONTH(P$9)+1,1),$H59&gt;=P$9),AND($F59&lt;&gt;"Complete",$E59="Off track"))</x:formula>
    </x:cfRule>
  </x:conditionalFormatting>
  <x:conditionalFormatting sqref="Q59:Q59">
    <x:cfRule type="expression" dxfId="2474" priority="2385">
      <x:formula>AND(AND($B59&lt;&gt;"",Projects!$M59&lt;&gt;"Check inputs",$F59&lt;&gt;"Cancelled",$G59&lt;DATE(YEAR(Q$9),MONTH(Q$9)+1,1),$H59&gt;=Q$9),$F59="Complete")</x:formula>
    </x:cfRule>
    <x:cfRule type="expression" dxfId="2475" priority="2386">
      <x:formula>AND(AND($B59&lt;&gt;"",Projects!$M59&lt;&gt;"Check inputs",$F59&lt;&gt;"Cancelled",$G59&lt;DATE(YEAR(Q$9),MONTH(Q$9)+1,1),$H59&gt;=Q$9),AND($F59&lt;&gt;"Complete",$E59="On track"))</x:formula>
    </x:cfRule>
    <x:cfRule type="expression" dxfId="2476" priority="2387">
      <x:formula>AND(AND($B59&lt;&gt;"",Projects!$M59&lt;&gt;"Check inputs",$F59&lt;&gt;"Cancelled",$G59&lt;DATE(YEAR(Q$9),MONTH(Q$9)+1,1),$H59&gt;=Q$9),AND($F59&lt;&gt;"Complete",$E59="At risk"))</x:formula>
    </x:cfRule>
    <x:cfRule type="expression" dxfId="2477" priority="2388">
      <x:formula>AND(AND($B59&lt;&gt;"",Projects!$M59&lt;&gt;"Check inputs",$F59&lt;&gt;"Cancelled",$G59&lt;DATE(YEAR(Q$9),MONTH(Q$9)+1,1),$H59&gt;=Q$9),AND($F59&lt;&gt;"Complete",$E59="Off track"))</x:formula>
    </x:cfRule>
  </x:conditionalFormatting>
  <x:conditionalFormatting sqref="R59:R59">
    <x:cfRule type="expression" dxfId="2478" priority="2389">
      <x:formula>AND(AND($B59&lt;&gt;"",Projects!$M59&lt;&gt;"Check inputs",$F59&lt;&gt;"Cancelled",$G59&lt;DATE(YEAR(R$9),MONTH(R$9)+1,1),$H59&gt;=R$9),$F59="Complete")</x:formula>
    </x:cfRule>
    <x:cfRule type="expression" dxfId="2479" priority="2390">
      <x:formula>AND(AND($B59&lt;&gt;"",Projects!$M59&lt;&gt;"Check inputs",$F59&lt;&gt;"Cancelled",$G59&lt;DATE(YEAR(R$9),MONTH(R$9)+1,1),$H59&gt;=R$9),AND($F59&lt;&gt;"Complete",$E59="On track"))</x:formula>
    </x:cfRule>
    <x:cfRule type="expression" dxfId="2480" priority="2391">
      <x:formula>AND(AND($B59&lt;&gt;"",Projects!$M59&lt;&gt;"Check inputs",$F59&lt;&gt;"Cancelled",$G59&lt;DATE(YEAR(R$9),MONTH(R$9)+1,1),$H59&gt;=R$9),AND($F59&lt;&gt;"Complete",$E59="At risk"))</x:formula>
    </x:cfRule>
    <x:cfRule type="expression" dxfId="2481" priority="2392">
      <x:formula>AND(AND($B59&lt;&gt;"",Projects!$M59&lt;&gt;"Check inputs",$F59&lt;&gt;"Cancelled",$G59&lt;DATE(YEAR(R$9),MONTH(R$9)+1,1),$H59&gt;=R$9),AND($F59&lt;&gt;"Complete",$E59="Off track"))</x:formula>
    </x:cfRule>
  </x:conditionalFormatting>
  <x:conditionalFormatting sqref="S59:S59">
    <x:cfRule type="expression" dxfId="2482" priority="2393">
      <x:formula>AND(AND($B59&lt;&gt;"",Projects!$M59&lt;&gt;"Check inputs",$F59&lt;&gt;"Cancelled",$G59&lt;DATE(YEAR(S$9),MONTH(S$9)+1,1),$H59&gt;=S$9),$F59="Complete")</x:formula>
    </x:cfRule>
    <x:cfRule type="expression" dxfId="2483" priority="2394">
      <x:formula>AND(AND($B59&lt;&gt;"",Projects!$M59&lt;&gt;"Check inputs",$F59&lt;&gt;"Cancelled",$G59&lt;DATE(YEAR(S$9),MONTH(S$9)+1,1),$H59&gt;=S$9),AND($F59&lt;&gt;"Complete",$E59="On track"))</x:formula>
    </x:cfRule>
    <x:cfRule type="expression" dxfId="2484" priority="2395">
      <x:formula>AND(AND($B59&lt;&gt;"",Projects!$M59&lt;&gt;"Check inputs",$F59&lt;&gt;"Cancelled",$G59&lt;DATE(YEAR(S$9),MONTH(S$9)+1,1),$H59&gt;=S$9),AND($F59&lt;&gt;"Complete",$E59="At risk"))</x:formula>
    </x:cfRule>
    <x:cfRule type="expression" dxfId="2485" priority="2396">
      <x:formula>AND(AND($B59&lt;&gt;"",Projects!$M59&lt;&gt;"Check inputs",$F59&lt;&gt;"Cancelled",$G59&lt;DATE(YEAR(S$9),MONTH(S$9)+1,1),$H59&gt;=S$9),AND($F59&lt;&gt;"Complete",$E59="Off track"))</x:formula>
    </x:cfRule>
  </x:conditionalFormatting>
  <x:conditionalFormatting sqref="T59:T59">
    <x:cfRule type="expression" dxfId="2486" priority="2397">
      <x:formula>AND(AND($B59&lt;&gt;"",Projects!$M59&lt;&gt;"Check inputs",$F59&lt;&gt;"Cancelled",$G59&lt;DATE(YEAR(T$9),MONTH(T$9)+1,1),$H59&gt;=T$9),$F59="Complete")</x:formula>
    </x:cfRule>
    <x:cfRule type="expression" dxfId="2487" priority="2398">
      <x:formula>AND(AND($B59&lt;&gt;"",Projects!$M59&lt;&gt;"Check inputs",$F59&lt;&gt;"Cancelled",$G59&lt;DATE(YEAR(T$9),MONTH(T$9)+1,1),$H59&gt;=T$9),AND($F59&lt;&gt;"Complete",$E59="On track"))</x:formula>
    </x:cfRule>
    <x:cfRule type="expression" dxfId="2488" priority="2399">
      <x:formula>AND(AND($B59&lt;&gt;"",Projects!$M59&lt;&gt;"Check inputs",$F59&lt;&gt;"Cancelled",$G59&lt;DATE(YEAR(T$9),MONTH(T$9)+1,1),$H59&gt;=T$9),AND($F59&lt;&gt;"Complete",$E59="At risk"))</x:formula>
    </x:cfRule>
    <x:cfRule type="expression" dxfId="2489" priority="2400">
      <x:formula>AND(AND($B59&lt;&gt;"",Projects!$M59&lt;&gt;"Check inputs",$F59&lt;&gt;"Cancelled",$G59&lt;DATE(YEAR(T$9),MONTH(T$9)+1,1),$H59&gt;=T$9),AND($F59&lt;&gt;"Complete",$E59="Off track"))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3" hidden="0" customWidth="1"/>
    <x:col min="16" max="16" width="3" hidden="0" customWidth="1"/>
    <x:col min="2" max="2" width="15" hidden="0" customWidth="1"/>
    <x:col min="3" max="3" width="32" hidden="0" customWidth="1"/>
    <x:col min="4" max="4" width="25" hidden="0" customWidth="1"/>
    <x:col min="5" max="5" width="23" hidden="0" customWidth="1"/>
    <x:col min="6" max="6" width="23" hidden="0" customWidth="1"/>
    <x:col min="7" max="7" width="17" hidden="0" customWidth="1"/>
    <x:col min="8" max="8" width="21" hidden="0" customWidth="1"/>
    <x:col min="9" max="9" width="21" hidden="0" customWidth="1"/>
    <x:col min="10" max="10" width="20" hidden="0" customWidth="1"/>
    <x:col min="11" max="11" width="20" hidden="0" customWidth="1"/>
    <x:col min="12" max="12" width="16" hidden="0" customWidth="1"/>
    <x:col min="13" max="13" width="24" hidden="0" customWidth="1"/>
    <x:col min="14" max="14" width="18" hidden="0" customWidth="1"/>
    <x:col min="15" max="15" width="42" hidden="0" customWidth="1"/>
  </x:cols>
  <x:sheetData>
    <x:row r="1" ht="2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40" customHeight="1">
      <x:c r="A2" s="3"/>
      <x:c r="B2" s="6" t="str">
        <x:v>Projects</x:v>
      </x:c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3"/>
    </x:row>
    <x:row r="3" ht="32" customHeight="1">
      <x:c r="A3" s="3"/>
      <x:c r="B3" s="7" t="str">
        <x:v>50 projects. Give every project a unique Project ID. Update status, health and progress at each portfolio review.</x:v>
      </x:c>
      <x:c r="C3" s="7"/>
      <x:c r="D3" s="7"/>
      <x:c r="E3" s="7"/>
      <x:c r="F3" s="7"/>
      <x:c r="G3" s="7"/>
      <x:c r="H3" s="7"/>
      <x:c r="I3" s="7"/>
      <x:c r="J3" s="7"/>
      <x:c r="K3" s="7"/>
      <x:c r="L3" s="7"/>
      <x:c r="M3" s="7"/>
      <x:c r="N3" s="7"/>
      <x:c r="O3" s="7"/>
      <x:c r="P3" s="3"/>
    </x:row>
    <x:row r="4" ht="25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8" customHeight="1">
      <x:c r="A5" s="3"/>
      <x:c r="B5" s="7" t="str">
        <x:v>Dates are current planned dates. Progress is entered manually. Use notes for dependencies, decisions and resource concerns.</x:v>
      </x:c>
      <x:c r="C5" s="7"/>
      <x:c r="D5" s="7"/>
      <x:c r="E5" s="7"/>
      <x:c r="F5" s="7"/>
      <x:c r="G5" s="7"/>
      <x:c r="H5" s="7"/>
      <x:c r="I5" s="7"/>
      <x:c r="J5" s="7"/>
      <x:c r="K5" s="7"/>
      <x:c r="L5" s="7"/>
      <x:c r="M5" s="7"/>
      <x:c r="N5" s="7"/>
      <x:c r="O5" s="7"/>
      <x:c r="P5" s="3"/>
    </x:row>
    <x:row r="6" ht="28" customHeight="1">
      <x:c r="A6" s="3"/>
      <x:c r="B6" s="7" t="str">
        <x:v>Health: On track / At risk / Off track. Project and milestone alerts calculate from the review date on Calendar.</x:v>
      </x:c>
      <x:c r="C6" s="7"/>
      <x:c r="D6" s="7"/>
      <x:c r="E6" s="7"/>
      <x:c r="F6" s="7"/>
      <x:c r="G6" s="7"/>
      <x:c r="H6" s="7"/>
      <x:c r="I6" s="7"/>
      <x:c r="J6" s="7"/>
      <x:c r="K6" s="7"/>
      <x:c r="L6" s="7"/>
      <x:c r="M6" s="7"/>
      <x:c r="N6" s="7"/>
      <x:c r="O6" s="7"/>
      <x:c r="P6" s="3"/>
    </x:row>
    <x:row r="7" ht="25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5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4" customHeight="1">
      <x:c r="A9" s="3"/>
      <x:c r="B9" s="28" t="str">
        <x:v>Project ID</x:v>
      </x:c>
      <x:c r="C9" s="28" t="str">
        <x:v>Project name</x:v>
      </x:c>
      <x:c r="D9" s="28" t="str">
        <x:v>Programme / area</x:v>
      </x:c>
      <x:c r="E9" s="28" t="str">
        <x:v>Project owner</x:v>
      </x:c>
      <x:c r="F9" s="28" t="str">
        <x:v>Sponsor</x:v>
      </x:c>
      <x:c r="G9" s="28" t="str">
        <x:v>Priority</x:v>
      </x:c>
      <x:c r="H9" s="28" t="str">
        <x:v>Status</x:v>
      </x:c>
      <x:c r="I9" s="28" t="str">
        <x:v>Health</x:v>
      </x:c>
      <x:c r="J9" s="28" t="str">
        <x:v>Planned start</x:v>
      </x:c>
      <x:c r="K9" s="28" t="str">
        <x:v>Planned finish</x:v>
      </x:c>
      <x:c r="L9" s="28" t="str">
        <x:v>Progress</x:v>
      </x:c>
      <x:c r="M9" s="28" t="str">
        <x:v>Alert</x:v>
      </x:c>
      <x:c r="N9" s="28" t="str">
        <x:v>Overdue milestones</x:v>
      </x:c>
      <x:c r="O9" s="28" t="str">
        <x:v>Dependencies / notes</x:v>
      </x:c>
      <x:c r="P9" s="3"/>
    </x:row>
    <x:row r="10" ht="36" customHeight="1">
      <x:c r="A10" s="3"/>
      <x:c r="B10" s="31" t="str">
        <x:v>P001</x:v>
      </x:c>
      <x:c r="C10" s="31" t="str">
        <x:v>Customer portal</x:v>
      </x:c>
      <x:c r="D10" s="31" t="str">
        <x:v>Digital</x:v>
      </x:c>
      <x:c r="E10" s="31" t="str">
        <x:v>Alex Morgan</x:v>
      </x:c>
      <x:c r="F10" s="31" t="str">
        <x:v>Operations director</x:v>
      </x:c>
      <x:c r="G10" s="31" t="str">
        <x:v>High</x:v>
      </x:c>
      <x:c r="H10" s="31" t="str">
        <x:v>In progress</x:v>
      </x:c>
      <x:c r="I10" s="31" t="str">
        <x:v>At risk</x:v>
      </x:c>
      <x:c r="J10" s="36" t="n">
        <x:v>46602</x:v>
      </x:c>
      <x:c r="K10" s="36" t="n">
        <x:v>46711</x:v>
      </x:c>
      <x:c r="L10" s="38" t="n">
        <x:v>0.65</x:v>
      </x:c>
      <x:c r="M10" s="40" t="str">
        <x:f>IF(COUNTA(B10:L10,O10)=0,"",IF(OR(B10="",C10="",E10="",G10="",H10="",I10="",NOT(ISNUMBER(J10)),NOT(ISNUMBER(K10)),J10&lt;=0,K10&lt;J10,NOT(ISNUMBER(L10)),L10&lt;0,L10&gt;1,COUNTIFS($B$10:$B$59,B10)&lt;&gt;1,AND(H10="Complete",L10&lt;&gt;1)),"Check inputs",IF(OR(H10="Complete",H10="Cancelled"),H10,IF(K10&lt;Calendar!$G$5,"Finish overdue",IF(H10="On hold","On hold","Within dates")))))</x:f>
        <x:v>Within dates</x:v>
      </x:c>
      <x:c r="N10" s="40" t="n">
        <x:f>IF(B10="","",COUNTIFS(Milestones!$C$10:$C$209,B10,Milestones!$L$10:$L$209,"Overdue"))</x:f>
        <x:v>1</x:v>
      </x:c>
      <x:c r="O10" s="31" t="str">
        <x:v>Needs finance interface from P003.</x:v>
      </x:c>
      <x:c r="P10" s="3"/>
    </x:row>
    <x:row r="11" ht="36" customHeight="1">
      <x:c r="A11" s="3"/>
      <x:c r="B11" s="35" t="str">
        <x:v>P002</x:v>
      </x:c>
      <x:c r="C11" s="35" t="str">
        <x:v>Office relocation</x:v>
      </x:c>
      <x:c r="D11" s="35" t="str">
        <x:v>Workplace</x:v>
      </x:c>
      <x:c r="E11" s="35" t="str">
        <x:v>Sam Patel</x:v>
      </x:c>
      <x:c r="F11" s="35" t="str">
        <x:v>Finance director</x:v>
      </x:c>
      <x:c r="G11" s="35" t="str">
        <x:v>High</x:v>
      </x:c>
      <x:c r="H11" s="35" t="str">
        <x:v>In progress</x:v>
      </x:c>
      <x:c r="I11" s="35" t="str">
        <x:v>On track</x:v>
      </x:c>
      <x:c r="J11" s="37" t="n">
        <x:v>46631</x:v>
      </x:c>
      <x:c r="K11" s="37" t="n">
        <x:v>46732</x:v>
      </x:c>
      <x:c r="L11" s="39" t="n">
        <x:v>0.4</x:v>
      </x:c>
      <x:c r="M11" s="40" t="str">
        <x:f>IF(COUNTA(B11:L11,O11)=0,"",IF(OR(B11="",C11="",E11="",G11="",H11="",I11="",NOT(ISNUMBER(J11)),NOT(ISNUMBER(K11)),J11&lt;=0,K11&lt;J11,NOT(ISNUMBER(L11)),L11&lt;0,L11&gt;1,COUNTIFS($B$10:$B$59,B11)&lt;&gt;1,AND(H11="Complete",L11&lt;&gt;1)),"Check inputs",IF(OR(H11="Complete",H11="Cancelled"),H11,IF(K11&lt;Calendar!$G$5,"Finish overdue",IF(H11="On hold","On hold","Within dates")))))</x:f>
        <x:v>Within dates</x:v>
      </x:c>
      <x:c r="N11" s="40" t="n">
        <x:f>IF(B11="","",COUNTIFS(Milestones!$C$10:$C$209,B11,Milestones!$L$10:$L$209,"Overdue"))</x:f>
        <x:v>0</x:v>
      </x:c>
      <x:c r="O11" s="35"/>
      <x:c r="P11" s="3"/>
    </x:row>
    <x:row r="12" ht="36" customHeight="1">
      <x:c r="A12" s="3"/>
      <x:c r="B12" s="31" t="str">
        <x:v>P003</x:v>
      </x:c>
      <x:c r="C12" s="31" t="str">
        <x:v>Finance reporting</x:v>
      </x:c>
      <x:c r="D12" s="31" t="str">
        <x:v>Finance</x:v>
      </x:c>
      <x:c r="E12" s="31" t="str">
        <x:v>Jamie Taylor</x:v>
      </x:c>
      <x:c r="F12" s="31" t="str">
        <x:v>Finance director</x:v>
      </x:c>
      <x:c r="G12" s="31" t="str">
        <x:v>Medium</x:v>
      </x:c>
      <x:c r="H12" s="31" t="str">
        <x:v>In progress</x:v>
      </x:c>
      <x:c r="I12" s="31" t="str">
        <x:v>Off track</x:v>
      </x:c>
      <x:c r="J12" s="36" t="n">
        <x:v>46574</x:v>
      </x:c>
      <x:c r="K12" s="36" t="n">
        <x:v>46676</x:v>
      </x:c>
      <x:c r="L12" s="38" t="n">
        <x:v>0.8</x:v>
      </x:c>
      <x:c r="M12" s="40" t="str">
        <x:f>IF(COUNTA(B12:L12,O12)=0,"",IF(OR(B12="",C12="",E12="",G12="",H12="",I12="",NOT(ISNUMBER(J12)),NOT(ISNUMBER(K12)),J12&lt;=0,K12&lt;J12,NOT(ISNUMBER(L12)),L12&lt;0,L12&gt;1,COUNTIFS($B$10:$B$59,B12)&lt;&gt;1,AND(H12="Complete",L12&lt;&gt;1)),"Check inputs",IF(OR(H12="Complete",H12="Cancelled"),H12,IF(K12&lt;Calendar!$G$5,"Finish overdue",IF(H12="On hold","On hold","Within dates")))))</x:f>
        <x:v>Finish overdue</x:v>
      </x:c>
      <x:c r="N12" s="40" t="n">
        <x:f>IF(B12="","",COUNTIFS(Milestones!$C$10:$C$209,B12,Milestones!$L$10:$L$209,"Overdue"))</x:f>
        <x:v>1</x:v>
      </x:c>
      <x:c r="O12" s="31"/>
      <x:c r="P12" s="3"/>
    </x:row>
    <x:row r="13" ht="36" customHeight="1">
      <x:c r="A13" s="3"/>
      <x:c r="B13" s="35" t="str">
        <x:v>P004</x:v>
      </x:c>
      <x:c r="C13" s="35" t="str">
        <x:v>Service review</x:v>
      </x:c>
      <x:c r="D13" s="35" t="str">
        <x:v>Operations</x:v>
      </x:c>
      <x:c r="E13" s="35" t="str">
        <x:v>Casey Brown</x:v>
      </x:c>
      <x:c r="F13" s="35" t="str">
        <x:v>Operations director</x:v>
      </x:c>
      <x:c r="G13" s="35" t="str">
        <x:v>Medium</x:v>
      </x:c>
      <x:c r="H13" s="35" t="str">
        <x:v>Complete</x:v>
      </x:c>
      <x:c r="I13" s="35" t="str">
        <x:v>On track</x:v>
      </x:c>
      <x:c r="J13" s="37" t="n">
        <x:v>46539</x:v>
      </x:c>
      <x:c r="K13" s="37" t="n">
        <x:v>46662</x:v>
      </x:c>
      <x:c r="L13" s="39" t="n">
        <x:v>1</x:v>
      </x:c>
      <x:c r="M13" s="40" t="str">
        <x:f>IF(COUNTA(B13:L13,O13)=0,"",IF(OR(B13="",C13="",E13="",G13="",H13="",I13="",NOT(ISNUMBER(J13)),NOT(ISNUMBER(K13)),J13&lt;=0,K13&lt;J13,NOT(ISNUMBER(L13)),L13&lt;0,L13&gt;1,COUNTIFS($B$10:$B$59,B13)&lt;&gt;1,AND(H13="Complete",L13&lt;&gt;1)),"Check inputs",IF(OR(H13="Complete",H13="Cancelled"),H13,IF(K13&lt;Calendar!$G$5,"Finish overdue",IF(H13="On hold","On hold","Within dates")))))</x:f>
        <x:v>Complete</x:v>
      </x:c>
      <x:c r="N13" s="40" t="n">
        <x:f>IF(B13="","",COUNTIFS(Milestones!$C$10:$C$209,B13,Milestones!$L$10:$L$209,"Overdue"))</x:f>
        <x:v>0</x:v>
      </x:c>
      <x:c r="O13" s="35"/>
      <x:c r="P13" s="3"/>
    </x:row>
    <x:row r="14" ht="36" customHeight="1">
      <x:c r="A14" s="3"/>
      <x:c r="B14" s="31" t="str">
        <x:v>P005</x:v>
      </x:c>
      <x:c r="C14" s="31" t="str">
        <x:v>Supplier onboarding</x:v>
      </x:c>
      <x:c r="D14" s="31" t="str">
        <x:v>Procurement</x:v>
      </x:c>
      <x:c r="E14" s="31" t="str">
        <x:v>Robin Green</x:v>
      </x:c>
      <x:c r="F14" s="31" t="str">
        <x:v>Commercial director</x:v>
      </x:c>
      <x:c r="G14" s="31" t="str">
        <x:v>Low</x:v>
      </x:c>
      <x:c r="H14" s="31" t="str">
        <x:v>On hold</x:v>
      </x:c>
      <x:c r="I14" s="31" t="str">
        <x:v>At risk</x:v>
      </x:c>
      <x:c r="J14" s="36" t="n">
        <x:v>46665</x:v>
      </x:c>
      <x:c r="K14" s="36" t="n">
        <x:v>46774</x:v>
      </x:c>
      <x:c r="L14" s="38" t="n">
        <x:v>0.1</x:v>
      </x:c>
      <x:c r="M14" s="40" t="str">
        <x:f>IF(COUNTA(B14:L14,O14)=0,"",IF(OR(B14="",C14="",E14="",G14="",H14="",I14="",NOT(ISNUMBER(J14)),NOT(ISNUMBER(K14)),J14&lt;=0,K14&lt;J14,NOT(ISNUMBER(L14)),L14&lt;0,L14&gt;1,COUNTIFS($B$10:$B$59,B14)&lt;&gt;1,AND(H14="Complete",L14&lt;&gt;1)),"Check inputs",IF(OR(H14="Complete",H14="Cancelled"),H14,IF(K14&lt;Calendar!$G$5,"Finish overdue",IF(H14="On hold","On hold","Within dates")))))</x:f>
        <x:v>On hold</x:v>
      </x:c>
      <x:c r="N14" s="40" t="n">
        <x:f>IF(B14="","",COUNTIFS(Milestones!$C$10:$C$209,B14,Milestones!$L$10:$L$209,"Overdue"))</x:f>
        <x:v>0</x:v>
      </x:c>
      <x:c r="O14" s="31" t="str">
        <x:v>Awaiting supplier decision.</x:v>
      </x:c>
      <x:c r="P14" s="3"/>
    </x:row>
    <x:row r="15" ht="36" customHeight="1">
      <x:c r="A15" s="3"/>
      <x:c r="B15" s="35" t="str">
        <x:v>P006</x:v>
      </x:c>
      <x:c r="C15" s="35" t="str">
        <x:v>Data platform</x:v>
      </x:c>
      <x:c r="D15" s="35" t="str">
        <x:v>Digital</x:v>
      </x:c>
      <x:c r="E15" s="35" t="str">
        <x:v>Drew Wilson</x:v>
      </x:c>
      <x:c r="F15" s="35" t="str">
        <x:v>Technology director</x:v>
      </x:c>
      <x:c r="G15" s="35" t="str">
        <x:v>High</x:v>
      </x:c>
      <x:c r="H15" s="35" t="str">
        <x:v>Planned</x:v>
      </x:c>
      <x:c r="I15" s="35" t="str">
        <x:v>On track</x:v>
      </x:c>
      <x:c r="J15" s="37" t="n">
        <x:v>46693</x:v>
      </x:c>
      <x:c r="K15" s="37" t="n">
        <x:v>46838</x:v>
      </x:c>
      <x:c r="L15" s="39" t="n">
        <x:v>0</x:v>
      </x:c>
      <x:c r="M15" s="40" t="str">
        <x:f>IF(COUNTA(B15:L15,O15)=0,"",IF(OR(B15="",C15="",E15="",G15="",H15="",I15="",NOT(ISNUMBER(J15)),NOT(ISNUMBER(K15)),J15&lt;=0,K15&lt;J15,NOT(ISNUMBER(L15)),L15&lt;0,L15&gt;1,COUNTIFS($B$10:$B$59,B15)&lt;&gt;1,AND(H15="Complete",L15&lt;&gt;1)),"Check inputs",IF(OR(H15="Complete",H15="Cancelled"),H15,IF(K15&lt;Calendar!$G$5,"Finish overdue",IF(H15="On hold","On hold","Within dates")))))</x:f>
        <x:v>Within dates</x:v>
      </x:c>
      <x:c r="N15" s="40" t="n">
        <x:f>IF(B15="","",COUNTIFS(Milestones!$C$10:$C$209,B15,Milestones!$L$10:$L$209,"Overdue"))</x:f>
        <x:v>0</x:v>
      </x:c>
      <x:c r="O15" s="35"/>
      <x:c r="P15" s="3"/>
    </x:row>
    <x:row r="16" ht="36" customHeight="1">
      <x:c r="A16" s="3"/>
      <x:c r="B16" s="31"/>
      <x:c r="C16" s="31"/>
      <x:c r="D16" s="31"/>
      <x:c r="E16" s="31"/>
      <x:c r="F16" s="31"/>
      <x:c r="G16" s="31"/>
      <x:c r="H16" s="31"/>
      <x:c r="I16" s="31"/>
      <x:c r="J16" s="36"/>
      <x:c r="K16" s="36"/>
      <x:c r="L16" s="38"/>
      <x:c r="M16" s="40" t="str">
        <x:f>IF(COUNTA(B16:L16,O16)=0,"",IF(OR(B16="",C16="",E16="",G16="",H16="",I16="",NOT(ISNUMBER(J16)),NOT(ISNUMBER(K16)),J16&lt;=0,K16&lt;J16,NOT(ISNUMBER(L16)),L16&lt;0,L16&gt;1,COUNTIFS($B$10:$B$59,B16)&lt;&gt;1,AND(H16="Complete",L16&lt;&gt;1)),"Check inputs",IF(OR(H16="Complete",H16="Cancelled"),H16,IF(K16&lt;Calendar!$G$5,"Finish overdue",IF(H16="On hold","On hold","Within dates")))))</x:f>
      </x:c>
      <x:c r="N16" s="40" t="str">
        <x:f>IF(B16="","",COUNTIFS(Milestones!$C$10:$C$209,B16,Milestones!$L$10:$L$209,"Overdue"))</x:f>
      </x:c>
      <x:c r="O16" s="31"/>
      <x:c r="P16" s="3"/>
    </x:row>
    <x:row r="17" ht="36" customHeight="1">
      <x:c r="A17" s="3"/>
      <x:c r="B17" s="35"/>
      <x:c r="C17" s="35"/>
      <x:c r="D17" s="35"/>
      <x:c r="E17" s="35"/>
      <x:c r="F17" s="35"/>
      <x:c r="G17" s="35"/>
      <x:c r="H17" s="35"/>
      <x:c r="I17" s="35"/>
      <x:c r="J17" s="37"/>
      <x:c r="K17" s="37"/>
      <x:c r="L17" s="39"/>
      <x:c r="M17" s="40" t="str">
        <x:f>IF(COUNTA(B17:L17,O17)=0,"",IF(OR(B17="",C17="",E17="",G17="",H17="",I17="",NOT(ISNUMBER(J17)),NOT(ISNUMBER(K17)),J17&lt;=0,K17&lt;J17,NOT(ISNUMBER(L17)),L17&lt;0,L17&gt;1,COUNTIFS($B$10:$B$59,B17)&lt;&gt;1,AND(H17="Complete",L17&lt;&gt;1)),"Check inputs",IF(OR(H17="Complete",H17="Cancelled"),H17,IF(K17&lt;Calendar!$G$5,"Finish overdue",IF(H17="On hold","On hold","Within dates")))))</x:f>
      </x:c>
      <x:c r="N17" s="40" t="str">
        <x:f>IF(B17="","",COUNTIFS(Milestones!$C$10:$C$209,B17,Milestones!$L$10:$L$209,"Overdue"))</x:f>
      </x:c>
      <x:c r="O17" s="35"/>
      <x:c r="P17" s="3"/>
    </x:row>
    <x:row r="18" ht="36" customHeight="1">
      <x:c r="A18" s="3"/>
      <x:c r="B18" s="31"/>
      <x:c r="C18" s="31"/>
      <x:c r="D18" s="31"/>
      <x:c r="E18" s="31"/>
      <x:c r="F18" s="31"/>
      <x:c r="G18" s="31"/>
      <x:c r="H18" s="31"/>
      <x:c r="I18" s="31"/>
      <x:c r="J18" s="36"/>
      <x:c r="K18" s="36"/>
      <x:c r="L18" s="38"/>
      <x:c r="M18" s="40" t="str">
        <x:f>IF(COUNTA(B18:L18,O18)=0,"",IF(OR(B18="",C18="",E18="",G18="",H18="",I18="",NOT(ISNUMBER(J18)),NOT(ISNUMBER(K18)),J18&lt;=0,K18&lt;J18,NOT(ISNUMBER(L18)),L18&lt;0,L18&gt;1,COUNTIFS($B$10:$B$59,B18)&lt;&gt;1,AND(H18="Complete",L18&lt;&gt;1)),"Check inputs",IF(OR(H18="Complete",H18="Cancelled"),H18,IF(K18&lt;Calendar!$G$5,"Finish overdue",IF(H18="On hold","On hold","Within dates")))))</x:f>
      </x:c>
      <x:c r="N18" s="40" t="str">
        <x:f>IF(B18="","",COUNTIFS(Milestones!$C$10:$C$209,B18,Milestones!$L$10:$L$209,"Overdue"))</x:f>
      </x:c>
      <x:c r="O18" s="31"/>
      <x:c r="P18" s="3"/>
    </x:row>
    <x:row r="19" ht="36" customHeight="1">
      <x:c r="A19" s="3"/>
      <x:c r="B19" s="35"/>
      <x:c r="C19" s="35"/>
      <x:c r="D19" s="35"/>
      <x:c r="E19" s="35"/>
      <x:c r="F19" s="35"/>
      <x:c r="G19" s="35"/>
      <x:c r="H19" s="35"/>
      <x:c r="I19" s="35"/>
      <x:c r="J19" s="37"/>
      <x:c r="K19" s="37"/>
      <x:c r="L19" s="39"/>
      <x:c r="M19" s="40" t="str">
        <x:f>IF(COUNTA(B19:L19,O19)=0,"",IF(OR(B19="",C19="",E19="",G19="",H19="",I19="",NOT(ISNUMBER(J19)),NOT(ISNUMBER(K19)),J19&lt;=0,K19&lt;J19,NOT(ISNUMBER(L19)),L19&lt;0,L19&gt;1,COUNTIFS($B$10:$B$59,B19)&lt;&gt;1,AND(H19="Complete",L19&lt;&gt;1)),"Check inputs",IF(OR(H19="Complete",H19="Cancelled"),H19,IF(K19&lt;Calendar!$G$5,"Finish overdue",IF(H19="On hold","On hold","Within dates")))))</x:f>
      </x:c>
      <x:c r="N19" s="40" t="str">
        <x:f>IF(B19="","",COUNTIFS(Milestones!$C$10:$C$209,B19,Milestones!$L$10:$L$209,"Overdue"))</x:f>
      </x:c>
      <x:c r="O19" s="35"/>
      <x:c r="P19" s="3"/>
    </x:row>
    <x:row r="20" ht="36" customHeight="1">
      <x:c r="A20" s="3"/>
      <x:c r="B20" s="31"/>
      <x:c r="C20" s="31"/>
      <x:c r="D20" s="31"/>
      <x:c r="E20" s="31"/>
      <x:c r="F20" s="31"/>
      <x:c r="G20" s="31"/>
      <x:c r="H20" s="31"/>
      <x:c r="I20" s="31"/>
      <x:c r="J20" s="36"/>
      <x:c r="K20" s="36"/>
      <x:c r="L20" s="38"/>
      <x:c r="M20" s="40" t="str">
        <x:f>IF(COUNTA(B20:L20,O20)=0,"",IF(OR(B20="",C20="",E20="",G20="",H20="",I20="",NOT(ISNUMBER(J20)),NOT(ISNUMBER(K20)),J20&lt;=0,K20&lt;J20,NOT(ISNUMBER(L20)),L20&lt;0,L20&gt;1,COUNTIFS($B$10:$B$59,B20)&lt;&gt;1,AND(H20="Complete",L20&lt;&gt;1)),"Check inputs",IF(OR(H20="Complete",H20="Cancelled"),H20,IF(K20&lt;Calendar!$G$5,"Finish overdue",IF(H20="On hold","On hold","Within dates")))))</x:f>
      </x:c>
      <x:c r="N20" s="40" t="str">
        <x:f>IF(B20="","",COUNTIFS(Milestones!$C$10:$C$209,B20,Milestones!$L$10:$L$209,"Overdue"))</x:f>
      </x:c>
      <x:c r="O20" s="31"/>
      <x:c r="P20" s="3"/>
    </x:row>
    <x:row r="21" ht="36" customHeight="1">
      <x:c r="A21" s="3"/>
      <x:c r="B21" s="35"/>
      <x:c r="C21" s="35"/>
      <x:c r="D21" s="35"/>
      <x:c r="E21" s="35"/>
      <x:c r="F21" s="35"/>
      <x:c r="G21" s="35"/>
      <x:c r="H21" s="35"/>
      <x:c r="I21" s="35"/>
      <x:c r="J21" s="37"/>
      <x:c r="K21" s="37"/>
      <x:c r="L21" s="39"/>
      <x:c r="M21" s="40" t="str">
        <x:f>IF(COUNTA(B21:L21,O21)=0,"",IF(OR(B21="",C21="",E21="",G21="",H21="",I21="",NOT(ISNUMBER(J21)),NOT(ISNUMBER(K21)),J21&lt;=0,K21&lt;J21,NOT(ISNUMBER(L21)),L21&lt;0,L21&gt;1,COUNTIFS($B$10:$B$59,B21)&lt;&gt;1,AND(H21="Complete",L21&lt;&gt;1)),"Check inputs",IF(OR(H21="Complete",H21="Cancelled"),H21,IF(K21&lt;Calendar!$G$5,"Finish overdue",IF(H21="On hold","On hold","Within dates")))))</x:f>
      </x:c>
      <x:c r="N21" s="40" t="str">
        <x:f>IF(B21="","",COUNTIFS(Milestones!$C$10:$C$209,B21,Milestones!$L$10:$L$209,"Overdue"))</x:f>
      </x:c>
      <x:c r="O21" s="35"/>
      <x:c r="P21" s="3"/>
    </x:row>
    <x:row r="22" ht="36" customHeight="1">
      <x:c r="A22" s="3"/>
      <x:c r="B22" s="31"/>
      <x:c r="C22" s="31"/>
      <x:c r="D22" s="31"/>
      <x:c r="E22" s="31"/>
      <x:c r="F22" s="31"/>
      <x:c r="G22" s="31"/>
      <x:c r="H22" s="31"/>
      <x:c r="I22" s="31"/>
      <x:c r="J22" s="36"/>
      <x:c r="K22" s="36"/>
      <x:c r="L22" s="38"/>
      <x:c r="M22" s="40" t="str">
        <x:f>IF(COUNTA(B22:L22,O22)=0,"",IF(OR(B22="",C22="",E22="",G22="",H22="",I22="",NOT(ISNUMBER(J22)),NOT(ISNUMBER(K22)),J22&lt;=0,K22&lt;J22,NOT(ISNUMBER(L22)),L22&lt;0,L22&gt;1,COUNTIFS($B$10:$B$59,B22)&lt;&gt;1,AND(H22="Complete",L22&lt;&gt;1)),"Check inputs",IF(OR(H22="Complete",H22="Cancelled"),H22,IF(K22&lt;Calendar!$G$5,"Finish overdue",IF(H22="On hold","On hold","Within dates")))))</x:f>
      </x:c>
      <x:c r="N22" s="40" t="str">
        <x:f>IF(B22="","",COUNTIFS(Milestones!$C$10:$C$209,B22,Milestones!$L$10:$L$209,"Overdue"))</x:f>
      </x:c>
      <x:c r="O22" s="31"/>
      <x:c r="P22" s="3"/>
    </x:row>
    <x:row r="23" ht="36" customHeight="1">
      <x:c r="A23" s="3"/>
      <x:c r="B23" s="35"/>
      <x:c r="C23" s="35"/>
      <x:c r="D23" s="35"/>
      <x:c r="E23" s="35"/>
      <x:c r="F23" s="35"/>
      <x:c r="G23" s="35"/>
      <x:c r="H23" s="35"/>
      <x:c r="I23" s="35"/>
      <x:c r="J23" s="37"/>
      <x:c r="K23" s="37"/>
      <x:c r="L23" s="39"/>
      <x:c r="M23" s="40" t="str">
        <x:f>IF(COUNTA(B23:L23,O23)=0,"",IF(OR(B23="",C23="",E23="",G23="",H23="",I23="",NOT(ISNUMBER(J23)),NOT(ISNUMBER(K23)),J23&lt;=0,K23&lt;J23,NOT(ISNUMBER(L23)),L23&lt;0,L23&gt;1,COUNTIFS($B$10:$B$59,B23)&lt;&gt;1,AND(H23="Complete",L23&lt;&gt;1)),"Check inputs",IF(OR(H23="Complete",H23="Cancelled"),H23,IF(K23&lt;Calendar!$G$5,"Finish overdue",IF(H23="On hold","On hold","Within dates")))))</x:f>
      </x:c>
      <x:c r="N23" s="40" t="str">
        <x:f>IF(B23="","",COUNTIFS(Milestones!$C$10:$C$209,B23,Milestones!$L$10:$L$209,"Overdue"))</x:f>
      </x:c>
      <x:c r="O23" s="35"/>
      <x:c r="P23" s="3"/>
    </x:row>
    <x:row r="24" ht="36" customHeight="1">
      <x:c r="A24" s="3"/>
      <x:c r="B24" s="31"/>
      <x:c r="C24" s="31"/>
      <x:c r="D24" s="31"/>
      <x:c r="E24" s="31"/>
      <x:c r="F24" s="31"/>
      <x:c r="G24" s="31"/>
      <x:c r="H24" s="31"/>
      <x:c r="I24" s="31"/>
      <x:c r="J24" s="36"/>
      <x:c r="K24" s="36"/>
      <x:c r="L24" s="38"/>
      <x:c r="M24" s="40" t="str">
        <x:f>IF(COUNTA(B24:L24,O24)=0,"",IF(OR(B24="",C24="",E24="",G24="",H24="",I24="",NOT(ISNUMBER(J24)),NOT(ISNUMBER(K24)),J24&lt;=0,K24&lt;J24,NOT(ISNUMBER(L24)),L24&lt;0,L24&gt;1,COUNTIFS($B$10:$B$59,B24)&lt;&gt;1,AND(H24="Complete",L24&lt;&gt;1)),"Check inputs",IF(OR(H24="Complete",H24="Cancelled"),H24,IF(K24&lt;Calendar!$G$5,"Finish overdue",IF(H24="On hold","On hold","Within dates")))))</x:f>
      </x:c>
      <x:c r="N24" s="40" t="str">
        <x:f>IF(B24="","",COUNTIFS(Milestones!$C$10:$C$209,B24,Milestones!$L$10:$L$209,"Overdue"))</x:f>
      </x:c>
      <x:c r="O24" s="31"/>
      <x:c r="P24" s="3"/>
    </x:row>
    <x:row r="25" ht="36" customHeight="1">
      <x:c r="A25" s="3"/>
      <x:c r="B25" s="35"/>
      <x:c r="C25" s="35"/>
      <x:c r="D25" s="35"/>
      <x:c r="E25" s="35"/>
      <x:c r="F25" s="35"/>
      <x:c r="G25" s="35"/>
      <x:c r="H25" s="35"/>
      <x:c r="I25" s="35"/>
      <x:c r="J25" s="37"/>
      <x:c r="K25" s="37"/>
      <x:c r="L25" s="39"/>
      <x:c r="M25" s="40" t="str">
        <x:f>IF(COUNTA(B25:L25,O25)=0,"",IF(OR(B25="",C25="",E25="",G25="",H25="",I25="",NOT(ISNUMBER(J25)),NOT(ISNUMBER(K25)),J25&lt;=0,K25&lt;J25,NOT(ISNUMBER(L25)),L25&lt;0,L25&gt;1,COUNTIFS($B$10:$B$59,B25)&lt;&gt;1,AND(H25="Complete",L25&lt;&gt;1)),"Check inputs",IF(OR(H25="Complete",H25="Cancelled"),H25,IF(K25&lt;Calendar!$G$5,"Finish overdue",IF(H25="On hold","On hold","Within dates")))))</x:f>
      </x:c>
      <x:c r="N25" s="40" t="str">
        <x:f>IF(B25="","",COUNTIFS(Milestones!$C$10:$C$209,B25,Milestones!$L$10:$L$209,"Overdue"))</x:f>
      </x:c>
      <x:c r="O25" s="35"/>
      <x:c r="P25" s="3"/>
    </x:row>
    <x:row r="26" ht="36" customHeight="1">
      <x:c r="A26" s="3"/>
      <x:c r="B26" s="31"/>
      <x:c r="C26" s="31"/>
      <x:c r="D26" s="31"/>
      <x:c r="E26" s="31"/>
      <x:c r="F26" s="31"/>
      <x:c r="G26" s="31"/>
      <x:c r="H26" s="31"/>
      <x:c r="I26" s="31"/>
      <x:c r="J26" s="36"/>
      <x:c r="K26" s="36"/>
      <x:c r="L26" s="38"/>
      <x:c r="M26" s="40" t="str">
        <x:f>IF(COUNTA(B26:L26,O26)=0,"",IF(OR(B26="",C26="",E26="",G26="",H26="",I26="",NOT(ISNUMBER(J26)),NOT(ISNUMBER(K26)),J26&lt;=0,K26&lt;J26,NOT(ISNUMBER(L26)),L26&lt;0,L26&gt;1,COUNTIFS($B$10:$B$59,B26)&lt;&gt;1,AND(H26="Complete",L26&lt;&gt;1)),"Check inputs",IF(OR(H26="Complete",H26="Cancelled"),H26,IF(K26&lt;Calendar!$G$5,"Finish overdue",IF(H26="On hold","On hold","Within dates")))))</x:f>
      </x:c>
      <x:c r="N26" s="40" t="str">
        <x:f>IF(B26="","",COUNTIFS(Milestones!$C$10:$C$209,B26,Milestones!$L$10:$L$209,"Overdue"))</x:f>
      </x:c>
      <x:c r="O26" s="31"/>
      <x:c r="P26" s="3"/>
    </x:row>
    <x:row r="27" ht="36" customHeight="1">
      <x:c r="A27" s="3"/>
      <x:c r="B27" s="35"/>
      <x:c r="C27" s="35"/>
      <x:c r="D27" s="35"/>
      <x:c r="E27" s="35"/>
      <x:c r="F27" s="35"/>
      <x:c r="G27" s="35"/>
      <x:c r="H27" s="35"/>
      <x:c r="I27" s="35"/>
      <x:c r="J27" s="37"/>
      <x:c r="K27" s="37"/>
      <x:c r="L27" s="39"/>
      <x:c r="M27" s="40" t="str">
        <x:f>IF(COUNTA(B27:L27,O27)=0,"",IF(OR(B27="",C27="",E27="",G27="",H27="",I27="",NOT(ISNUMBER(J27)),NOT(ISNUMBER(K27)),J27&lt;=0,K27&lt;J27,NOT(ISNUMBER(L27)),L27&lt;0,L27&gt;1,COUNTIFS($B$10:$B$59,B27)&lt;&gt;1,AND(H27="Complete",L27&lt;&gt;1)),"Check inputs",IF(OR(H27="Complete",H27="Cancelled"),H27,IF(K27&lt;Calendar!$G$5,"Finish overdue",IF(H27="On hold","On hold","Within dates")))))</x:f>
      </x:c>
      <x:c r="N27" s="40" t="str">
        <x:f>IF(B27="","",COUNTIFS(Milestones!$C$10:$C$209,B27,Milestones!$L$10:$L$209,"Overdue"))</x:f>
      </x:c>
      <x:c r="O27" s="35"/>
      <x:c r="P27" s="3"/>
    </x:row>
    <x:row r="28" ht="36" customHeight="1">
      <x:c r="A28" s="3"/>
      <x:c r="B28" s="31"/>
      <x:c r="C28" s="31"/>
      <x:c r="D28" s="31"/>
      <x:c r="E28" s="31"/>
      <x:c r="F28" s="31"/>
      <x:c r="G28" s="31"/>
      <x:c r="H28" s="31"/>
      <x:c r="I28" s="31"/>
      <x:c r="J28" s="36"/>
      <x:c r="K28" s="36"/>
      <x:c r="L28" s="38"/>
      <x:c r="M28" s="40" t="str">
        <x:f>IF(COUNTA(B28:L28,O28)=0,"",IF(OR(B28="",C28="",E28="",G28="",H28="",I28="",NOT(ISNUMBER(J28)),NOT(ISNUMBER(K28)),J28&lt;=0,K28&lt;J28,NOT(ISNUMBER(L28)),L28&lt;0,L28&gt;1,COUNTIFS($B$10:$B$59,B28)&lt;&gt;1,AND(H28="Complete",L28&lt;&gt;1)),"Check inputs",IF(OR(H28="Complete",H28="Cancelled"),H28,IF(K28&lt;Calendar!$G$5,"Finish overdue",IF(H28="On hold","On hold","Within dates")))))</x:f>
      </x:c>
      <x:c r="N28" s="40" t="str">
        <x:f>IF(B28="","",COUNTIFS(Milestones!$C$10:$C$209,B28,Milestones!$L$10:$L$209,"Overdue"))</x:f>
      </x:c>
      <x:c r="O28" s="31"/>
      <x:c r="P28" s="3"/>
    </x:row>
    <x:row r="29" ht="36" customHeight="1">
      <x:c r="A29" s="3"/>
      <x:c r="B29" s="35"/>
      <x:c r="C29" s="35"/>
      <x:c r="D29" s="35"/>
      <x:c r="E29" s="35"/>
      <x:c r="F29" s="35"/>
      <x:c r="G29" s="35"/>
      <x:c r="H29" s="35"/>
      <x:c r="I29" s="35"/>
      <x:c r="J29" s="37"/>
      <x:c r="K29" s="37"/>
      <x:c r="L29" s="39"/>
      <x:c r="M29" s="40" t="str">
        <x:f>IF(COUNTA(B29:L29,O29)=0,"",IF(OR(B29="",C29="",E29="",G29="",H29="",I29="",NOT(ISNUMBER(J29)),NOT(ISNUMBER(K29)),J29&lt;=0,K29&lt;J29,NOT(ISNUMBER(L29)),L29&lt;0,L29&gt;1,COUNTIFS($B$10:$B$59,B29)&lt;&gt;1,AND(H29="Complete",L29&lt;&gt;1)),"Check inputs",IF(OR(H29="Complete",H29="Cancelled"),H29,IF(K29&lt;Calendar!$G$5,"Finish overdue",IF(H29="On hold","On hold","Within dates")))))</x:f>
      </x:c>
      <x:c r="N29" s="40" t="str">
        <x:f>IF(B29="","",COUNTIFS(Milestones!$C$10:$C$209,B29,Milestones!$L$10:$L$209,"Overdue"))</x:f>
      </x:c>
      <x:c r="O29" s="35"/>
      <x:c r="P29" s="3"/>
    </x:row>
    <x:row r="30" ht="36" customHeight="1">
      <x:c r="A30" s="3"/>
      <x:c r="B30" s="31"/>
      <x:c r="C30" s="31"/>
      <x:c r="D30" s="31"/>
      <x:c r="E30" s="31"/>
      <x:c r="F30" s="31"/>
      <x:c r="G30" s="31"/>
      <x:c r="H30" s="31"/>
      <x:c r="I30" s="31"/>
      <x:c r="J30" s="36"/>
      <x:c r="K30" s="36"/>
      <x:c r="L30" s="38"/>
      <x:c r="M30" s="40" t="str">
        <x:f>IF(COUNTA(B30:L30,O30)=0,"",IF(OR(B30="",C30="",E30="",G30="",H30="",I30="",NOT(ISNUMBER(J30)),NOT(ISNUMBER(K30)),J30&lt;=0,K30&lt;J30,NOT(ISNUMBER(L30)),L30&lt;0,L30&gt;1,COUNTIFS($B$10:$B$59,B30)&lt;&gt;1,AND(H30="Complete",L30&lt;&gt;1)),"Check inputs",IF(OR(H30="Complete",H30="Cancelled"),H30,IF(K30&lt;Calendar!$G$5,"Finish overdue",IF(H30="On hold","On hold","Within dates")))))</x:f>
      </x:c>
      <x:c r="N30" s="40" t="str">
        <x:f>IF(B30="","",COUNTIFS(Milestones!$C$10:$C$209,B30,Milestones!$L$10:$L$209,"Overdue"))</x:f>
      </x:c>
      <x:c r="O30" s="31"/>
      <x:c r="P30" s="3"/>
    </x:row>
    <x:row r="31" ht="36" customHeight="1">
      <x:c r="A31" s="3"/>
      <x:c r="B31" s="35"/>
      <x:c r="C31" s="35"/>
      <x:c r="D31" s="35"/>
      <x:c r="E31" s="35"/>
      <x:c r="F31" s="35"/>
      <x:c r="G31" s="35"/>
      <x:c r="H31" s="35"/>
      <x:c r="I31" s="35"/>
      <x:c r="J31" s="37"/>
      <x:c r="K31" s="37"/>
      <x:c r="L31" s="39"/>
      <x:c r="M31" s="40" t="str">
        <x:f>IF(COUNTA(B31:L31,O31)=0,"",IF(OR(B31="",C31="",E31="",G31="",H31="",I31="",NOT(ISNUMBER(J31)),NOT(ISNUMBER(K31)),J31&lt;=0,K31&lt;J31,NOT(ISNUMBER(L31)),L31&lt;0,L31&gt;1,COUNTIFS($B$10:$B$59,B31)&lt;&gt;1,AND(H31="Complete",L31&lt;&gt;1)),"Check inputs",IF(OR(H31="Complete",H31="Cancelled"),H31,IF(K31&lt;Calendar!$G$5,"Finish overdue",IF(H31="On hold","On hold","Within dates")))))</x:f>
      </x:c>
      <x:c r="N31" s="40" t="str">
        <x:f>IF(B31="","",COUNTIFS(Milestones!$C$10:$C$209,B31,Milestones!$L$10:$L$209,"Overdue"))</x:f>
      </x:c>
      <x:c r="O31" s="35"/>
      <x:c r="P31" s="3"/>
    </x:row>
    <x:row r="32" ht="36" customHeight="1">
      <x:c r="A32" s="3"/>
      <x:c r="B32" s="31"/>
      <x:c r="C32" s="31"/>
      <x:c r="D32" s="31"/>
      <x:c r="E32" s="31"/>
      <x:c r="F32" s="31"/>
      <x:c r="G32" s="31"/>
      <x:c r="H32" s="31"/>
      <x:c r="I32" s="31"/>
      <x:c r="J32" s="36"/>
      <x:c r="K32" s="36"/>
      <x:c r="L32" s="38"/>
      <x:c r="M32" s="40" t="str">
        <x:f>IF(COUNTA(B32:L32,O32)=0,"",IF(OR(B32="",C32="",E32="",G32="",H32="",I32="",NOT(ISNUMBER(J32)),NOT(ISNUMBER(K32)),J32&lt;=0,K32&lt;J32,NOT(ISNUMBER(L32)),L32&lt;0,L32&gt;1,COUNTIFS($B$10:$B$59,B32)&lt;&gt;1,AND(H32="Complete",L32&lt;&gt;1)),"Check inputs",IF(OR(H32="Complete",H32="Cancelled"),H32,IF(K32&lt;Calendar!$G$5,"Finish overdue",IF(H32="On hold","On hold","Within dates")))))</x:f>
      </x:c>
      <x:c r="N32" s="40" t="str">
        <x:f>IF(B32="","",COUNTIFS(Milestones!$C$10:$C$209,B32,Milestones!$L$10:$L$209,"Overdue"))</x:f>
      </x:c>
      <x:c r="O32" s="31"/>
      <x:c r="P32" s="3"/>
    </x:row>
    <x:row r="33" ht="36" customHeight="1">
      <x:c r="A33" s="3"/>
      <x:c r="B33" s="35"/>
      <x:c r="C33" s="35"/>
      <x:c r="D33" s="35"/>
      <x:c r="E33" s="35"/>
      <x:c r="F33" s="35"/>
      <x:c r="G33" s="35"/>
      <x:c r="H33" s="35"/>
      <x:c r="I33" s="35"/>
      <x:c r="J33" s="37"/>
      <x:c r="K33" s="37"/>
      <x:c r="L33" s="39"/>
      <x:c r="M33" s="40" t="str">
        <x:f>IF(COUNTA(B33:L33,O33)=0,"",IF(OR(B33="",C33="",E33="",G33="",H33="",I33="",NOT(ISNUMBER(J33)),NOT(ISNUMBER(K33)),J33&lt;=0,K33&lt;J33,NOT(ISNUMBER(L33)),L33&lt;0,L33&gt;1,COUNTIFS($B$10:$B$59,B33)&lt;&gt;1,AND(H33="Complete",L33&lt;&gt;1)),"Check inputs",IF(OR(H33="Complete",H33="Cancelled"),H33,IF(K33&lt;Calendar!$G$5,"Finish overdue",IF(H33="On hold","On hold","Within dates")))))</x:f>
      </x:c>
      <x:c r="N33" s="40" t="str">
        <x:f>IF(B33="","",COUNTIFS(Milestones!$C$10:$C$209,B33,Milestones!$L$10:$L$209,"Overdue"))</x:f>
      </x:c>
      <x:c r="O33" s="35"/>
      <x:c r="P33" s="3"/>
    </x:row>
    <x:row r="34" ht="36" customHeight="1">
      <x:c r="A34" s="3"/>
      <x:c r="B34" s="31"/>
      <x:c r="C34" s="31"/>
      <x:c r="D34" s="31"/>
      <x:c r="E34" s="31"/>
      <x:c r="F34" s="31"/>
      <x:c r="G34" s="31"/>
      <x:c r="H34" s="31"/>
      <x:c r="I34" s="31"/>
      <x:c r="J34" s="36"/>
      <x:c r="K34" s="36"/>
      <x:c r="L34" s="38"/>
      <x:c r="M34" s="40" t="str">
        <x:f>IF(COUNTA(B34:L34,O34)=0,"",IF(OR(B34="",C34="",E34="",G34="",H34="",I34="",NOT(ISNUMBER(J34)),NOT(ISNUMBER(K34)),J34&lt;=0,K34&lt;J34,NOT(ISNUMBER(L34)),L34&lt;0,L34&gt;1,COUNTIFS($B$10:$B$59,B34)&lt;&gt;1,AND(H34="Complete",L34&lt;&gt;1)),"Check inputs",IF(OR(H34="Complete",H34="Cancelled"),H34,IF(K34&lt;Calendar!$G$5,"Finish overdue",IF(H34="On hold","On hold","Within dates")))))</x:f>
      </x:c>
      <x:c r="N34" s="40" t="str">
        <x:f>IF(B34="","",COUNTIFS(Milestones!$C$10:$C$209,B34,Milestones!$L$10:$L$209,"Overdue"))</x:f>
      </x:c>
      <x:c r="O34" s="31"/>
      <x:c r="P34" s="3"/>
    </x:row>
    <x:row r="35" ht="36" customHeight="1">
      <x:c r="A35" s="3"/>
      <x:c r="B35" s="35"/>
      <x:c r="C35" s="35"/>
      <x:c r="D35" s="35"/>
      <x:c r="E35" s="35"/>
      <x:c r="F35" s="35"/>
      <x:c r="G35" s="35"/>
      <x:c r="H35" s="35"/>
      <x:c r="I35" s="35"/>
      <x:c r="J35" s="37"/>
      <x:c r="K35" s="37"/>
      <x:c r="L35" s="39"/>
      <x:c r="M35" s="40" t="str">
        <x:f>IF(COUNTA(B35:L35,O35)=0,"",IF(OR(B35="",C35="",E35="",G35="",H35="",I35="",NOT(ISNUMBER(J35)),NOT(ISNUMBER(K35)),J35&lt;=0,K35&lt;J35,NOT(ISNUMBER(L35)),L35&lt;0,L35&gt;1,COUNTIFS($B$10:$B$59,B35)&lt;&gt;1,AND(H35="Complete",L35&lt;&gt;1)),"Check inputs",IF(OR(H35="Complete",H35="Cancelled"),H35,IF(K35&lt;Calendar!$G$5,"Finish overdue",IF(H35="On hold","On hold","Within dates")))))</x:f>
      </x:c>
      <x:c r="N35" s="40" t="str">
        <x:f>IF(B35="","",COUNTIFS(Milestones!$C$10:$C$209,B35,Milestones!$L$10:$L$209,"Overdue"))</x:f>
      </x:c>
      <x:c r="O35" s="35"/>
      <x:c r="P35" s="3"/>
    </x:row>
    <x:row r="36" ht="36" customHeight="1">
      <x:c r="A36" s="3"/>
      <x:c r="B36" s="31"/>
      <x:c r="C36" s="31"/>
      <x:c r="D36" s="31"/>
      <x:c r="E36" s="31"/>
      <x:c r="F36" s="31"/>
      <x:c r="G36" s="31"/>
      <x:c r="H36" s="31"/>
      <x:c r="I36" s="31"/>
      <x:c r="J36" s="36"/>
      <x:c r="K36" s="36"/>
      <x:c r="L36" s="38"/>
      <x:c r="M36" s="40" t="str">
        <x:f>IF(COUNTA(B36:L36,O36)=0,"",IF(OR(B36="",C36="",E36="",G36="",H36="",I36="",NOT(ISNUMBER(J36)),NOT(ISNUMBER(K36)),J36&lt;=0,K36&lt;J36,NOT(ISNUMBER(L36)),L36&lt;0,L36&gt;1,COUNTIFS($B$10:$B$59,B36)&lt;&gt;1,AND(H36="Complete",L36&lt;&gt;1)),"Check inputs",IF(OR(H36="Complete",H36="Cancelled"),H36,IF(K36&lt;Calendar!$G$5,"Finish overdue",IF(H36="On hold","On hold","Within dates")))))</x:f>
      </x:c>
      <x:c r="N36" s="40" t="str">
        <x:f>IF(B36="","",COUNTIFS(Milestones!$C$10:$C$209,B36,Milestones!$L$10:$L$209,"Overdue"))</x:f>
      </x:c>
      <x:c r="O36" s="31"/>
      <x:c r="P36" s="3"/>
    </x:row>
    <x:row r="37" ht="36" customHeight="1">
      <x:c r="A37" s="3"/>
      <x:c r="B37" s="35"/>
      <x:c r="C37" s="35"/>
      <x:c r="D37" s="35"/>
      <x:c r="E37" s="35"/>
      <x:c r="F37" s="35"/>
      <x:c r="G37" s="35"/>
      <x:c r="H37" s="35"/>
      <x:c r="I37" s="35"/>
      <x:c r="J37" s="37"/>
      <x:c r="K37" s="37"/>
      <x:c r="L37" s="39"/>
      <x:c r="M37" s="40" t="str">
        <x:f>IF(COUNTA(B37:L37,O37)=0,"",IF(OR(B37="",C37="",E37="",G37="",H37="",I37="",NOT(ISNUMBER(J37)),NOT(ISNUMBER(K37)),J37&lt;=0,K37&lt;J37,NOT(ISNUMBER(L37)),L37&lt;0,L37&gt;1,COUNTIFS($B$10:$B$59,B37)&lt;&gt;1,AND(H37="Complete",L37&lt;&gt;1)),"Check inputs",IF(OR(H37="Complete",H37="Cancelled"),H37,IF(K37&lt;Calendar!$G$5,"Finish overdue",IF(H37="On hold","On hold","Within dates")))))</x:f>
      </x:c>
      <x:c r="N37" s="40" t="str">
        <x:f>IF(B37="","",COUNTIFS(Milestones!$C$10:$C$209,B37,Milestones!$L$10:$L$209,"Overdue"))</x:f>
      </x:c>
      <x:c r="O37" s="35"/>
      <x:c r="P37" s="3"/>
    </x:row>
    <x:row r="38" ht="36" customHeight="1">
      <x:c r="A38" s="3"/>
      <x:c r="B38" s="31"/>
      <x:c r="C38" s="31"/>
      <x:c r="D38" s="31"/>
      <x:c r="E38" s="31"/>
      <x:c r="F38" s="31"/>
      <x:c r="G38" s="31"/>
      <x:c r="H38" s="31"/>
      <x:c r="I38" s="31"/>
      <x:c r="J38" s="36"/>
      <x:c r="K38" s="36"/>
      <x:c r="L38" s="38"/>
      <x:c r="M38" s="40" t="str">
        <x:f>IF(COUNTA(B38:L38,O38)=0,"",IF(OR(B38="",C38="",E38="",G38="",H38="",I38="",NOT(ISNUMBER(J38)),NOT(ISNUMBER(K38)),J38&lt;=0,K38&lt;J38,NOT(ISNUMBER(L38)),L38&lt;0,L38&gt;1,COUNTIFS($B$10:$B$59,B38)&lt;&gt;1,AND(H38="Complete",L38&lt;&gt;1)),"Check inputs",IF(OR(H38="Complete",H38="Cancelled"),H38,IF(K38&lt;Calendar!$G$5,"Finish overdue",IF(H38="On hold","On hold","Within dates")))))</x:f>
      </x:c>
      <x:c r="N38" s="40" t="str">
        <x:f>IF(B38="","",COUNTIFS(Milestones!$C$10:$C$209,B38,Milestones!$L$10:$L$209,"Overdue"))</x:f>
      </x:c>
      <x:c r="O38" s="31"/>
      <x:c r="P38" s="3"/>
    </x:row>
    <x:row r="39" ht="36" customHeight="1">
      <x:c r="A39" s="3"/>
      <x:c r="B39" s="35"/>
      <x:c r="C39" s="35"/>
      <x:c r="D39" s="35"/>
      <x:c r="E39" s="35"/>
      <x:c r="F39" s="35"/>
      <x:c r="G39" s="35"/>
      <x:c r="H39" s="35"/>
      <x:c r="I39" s="35"/>
      <x:c r="J39" s="37"/>
      <x:c r="K39" s="37"/>
      <x:c r="L39" s="39"/>
      <x:c r="M39" s="40" t="str">
        <x:f>IF(COUNTA(B39:L39,O39)=0,"",IF(OR(B39="",C39="",E39="",G39="",H39="",I39="",NOT(ISNUMBER(J39)),NOT(ISNUMBER(K39)),J39&lt;=0,K39&lt;J39,NOT(ISNUMBER(L39)),L39&lt;0,L39&gt;1,COUNTIFS($B$10:$B$59,B39)&lt;&gt;1,AND(H39="Complete",L39&lt;&gt;1)),"Check inputs",IF(OR(H39="Complete",H39="Cancelled"),H39,IF(K39&lt;Calendar!$G$5,"Finish overdue",IF(H39="On hold","On hold","Within dates")))))</x:f>
      </x:c>
      <x:c r="N39" s="40" t="str">
        <x:f>IF(B39="","",COUNTIFS(Milestones!$C$10:$C$209,B39,Milestones!$L$10:$L$209,"Overdue"))</x:f>
      </x:c>
      <x:c r="O39" s="35"/>
      <x:c r="P39" s="3"/>
    </x:row>
    <x:row r="40" ht="36" customHeight="1">
      <x:c r="A40" s="3"/>
      <x:c r="B40" s="31"/>
      <x:c r="C40" s="31"/>
      <x:c r="D40" s="31"/>
      <x:c r="E40" s="31"/>
      <x:c r="F40" s="31"/>
      <x:c r="G40" s="31"/>
      <x:c r="H40" s="31"/>
      <x:c r="I40" s="31"/>
      <x:c r="J40" s="36"/>
      <x:c r="K40" s="36"/>
      <x:c r="L40" s="38"/>
      <x:c r="M40" s="40" t="str">
        <x:f>IF(COUNTA(B40:L40,O40)=0,"",IF(OR(B40="",C40="",E40="",G40="",H40="",I40="",NOT(ISNUMBER(J40)),NOT(ISNUMBER(K40)),J40&lt;=0,K40&lt;J40,NOT(ISNUMBER(L40)),L40&lt;0,L40&gt;1,COUNTIFS($B$10:$B$59,B40)&lt;&gt;1,AND(H40="Complete",L40&lt;&gt;1)),"Check inputs",IF(OR(H40="Complete",H40="Cancelled"),H40,IF(K40&lt;Calendar!$G$5,"Finish overdue",IF(H40="On hold","On hold","Within dates")))))</x:f>
      </x:c>
      <x:c r="N40" s="40" t="str">
        <x:f>IF(B40="","",COUNTIFS(Milestones!$C$10:$C$209,B40,Milestones!$L$10:$L$209,"Overdue"))</x:f>
      </x:c>
      <x:c r="O40" s="31"/>
      <x:c r="P40" s="3"/>
    </x:row>
    <x:row r="41" ht="36" customHeight="1">
      <x:c r="A41" s="3"/>
      <x:c r="B41" s="35"/>
      <x:c r="C41" s="35"/>
      <x:c r="D41" s="35"/>
      <x:c r="E41" s="35"/>
      <x:c r="F41" s="35"/>
      <x:c r="G41" s="35"/>
      <x:c r="H41" s="35"/>
      <x:c r="I41" s="35"/>
      <x:c r="J41" s="37"/>
      <x:c r="K41" s="37"/>
      <x:c r="L41" s="39"/>
      <x:c r="M41" s="40" t="str">
        <x:f>IF(COUNTA(B41:L41,O41)=0,"",IF(OR(B41="",C41="",E41="",G41="",H41="",I41="",NOT(ISNUMBER(J41)),NOT(ISNUMBER(K41)),J41&lt;=0,K41&lt;J41,NOT(ISNUMBER(L41)),L41&lt;0,L41&gt;1,COUNTIFS($B$10:$B$59,B41)&lt;&gt;1,AND(H41="Complete",L41&lt;&gt;1)),"Check inputs",IF(OR(H41="Complete",H41="Cancelled"),H41,IF(K41&lt;Calendar!$G$5,"Finish overdue",IF(H41="On hold","On hold","Within dates")))))</x:f>
      </x:c>
      <x:c r="N41" s="40" t="str">
        <x:f>IF(B41="","",COUNTIFS(Milestones!$C$10:$C$209,B41,Milestones!$L$10:$L$209,"Overdue"))</x:f>
      </x:c>
      <x:c r="O41" s="35"/>
      <x:c r="P41" s="3"/>
    </x:row>
    <x:row r="42" ht="36" customHeight="1">
      <x:c r="A42" s="3"/>
      <x:c r="B42" s="31"/>
      <x:c r="C42" s="31"/>
      <x:c r="D42" s="31"/>
      <x:c r="E42" s="31"/>
      <x:c r="F42" s="31"/>
      <x:c r="G42" s="31"/>
      <x:c r="H42" s="31"/>
      <x:c r="I42" s="31"/>
      <x:c r="J42" s="36"/>
      <x:c r="K42" s="36"/>
      <x:c r="L42" s="38"/>
      <x:c r="M42" s="40" t="str">
        <x:f>IF(COUNTA(B42:L42,O42)=0,"",IF(OR(B42="",C42="",E42="",G42="",H42="",I42="",NOT(ISNUMBER(J42)),NOT(ISNUMBER(K42)),J42&lt;=0,K42&lt;J42,NOT(ISNUMBER(L42)),L42&lt;0,L42&gt;1,COUNTIFS($B$10:$B$59,B42)&lt;&gt;1,AND(H42="Complete",L42&lt;&gt;1)),"Check inputs",IF(OR(H42="Complete",H42="Cancelled"),H42,IF(K42&lt;Calendar!$G$5,"Finish overdue",IF(H42="On hold","On hold","Within dates")))))</x:f>
      </x:c>
      <x:c r="N42" s="40" t="str">
        <x:f>IF(B42="","",COUNTIFS(Milestones!$C$10:$C$209,B42,Milestones!$L$10:$L$209,"Overdue"))</x:f>
      </x:c>
      <x:c r="O42" s="31"/>
      <x:c r="P42" s="3"/>
    </x:row>
    <x:row r="43" ht="36" customHeight="1">
      <x:c r="A43" s="3"/>
      <x:c r="B43" s="35"/>
      <x:c r="C43" s="35"/>
      <x:c r="D43" s="35"/>
      <x:c r="E43" s="35"/>
      <x:c r="F43" s="35"/>
      <x:c r="G43" s="35"/>
      <x:c r="H43" s="35"/>
      <x:c r="I43" s="35"/>
      <x:c r="J43" s="37"/>
      <x:c r="K43" s="37"/>
      <x:c r="L43" s="39"/>
      <x:c r="M43" s="40" t="str">
        <x:f>IF(COUNTA(B43:L43,O43)=0,"",IF(OR(B43="",C43="",E43="",G43="",H43="",I43="",NOT(ISNUMBER(J43)),NOT(ISNUMBER(K43)),J43&lt;=0,K43&lt;J43,NOT(ISNUMBER(L43)),L43&lt;0,L43&gt;1,COUNTIFS($B$10:$B$59,B43)&lt;&gt;1,AND(H43="Complete",L43&lt;&gt;1)),"Check inputs",IF(OR(H43="Complete",H43="Cancelled"),H43,IF(K43&lt;Calendar!$G$5,"Finish overdue",IF(H43="On hold","On hold","Within dates")))))</x:f>
      </x:c>
      <x:c r="N43" s="40" t="str">
        <x:f>IF(B43="","",COUNTIFS(Milestones!$C$10:$C$209,B43,Milestones!$L$10:$L$209,"Overdue"))</x:f>
      </x:c>
      <x:c r="O43" s="35"/>
      <x:c r="P43" s="3"/>
    </x:row>
    <x:row r="44" ht="36" customHeight="1">
      <x:c r="A44" s="3"/>
      <x:c r="B44" s="31"/>
      <x:c r="C44" s="31"/>
      <x:c r="D44" s="31"/>
      <x:c r="E44" s="31"/>
      <x:c r="F44" s="31"/>
      <x:c r="G44" s="31"/>
      <x:c r="H44" s="31"/>
      <x:c r="I44" s="31"/>
      <x:c r="J44" s="36"/>
      <x:c r="K44" s="36"/>
      <x:c r="L44" s="38"/>
      <x:c r="M44" s="40" t="str">
        <x:f>IF(COUNTA(B44:L44,O44)=0,"",IF(OR(B44="",C44="",E44="",G44="",H44="",I44="",NOT(ISNUMBER(J44)),NOT(ISNUMBER(K44)),J44&lt;=0,K44&lt;J44,NOT(ISNUMBER(L44)),L44&lt;0,L44&gt;1,COUNTIFS($B$10:$B$59,B44)&lt;&gt;1,AND(H44="Complete",L44&lt;&gt;1)),"Check inputs",IF(OR(H44="Complete",H44="Cancelled"),H44,IF(K44&lt;Calendar!$G$5,"Finish overdue",IF(H44="On hold","On hold","Within dates")))))</x:f>
      </x:c>
      <x:c r="N44" s="40" t="str">
        <x:f>IF(B44="","",COUNTIFS(Milestones!$C$10:$C$209,B44,Milestones!$L$10:$L$209,"Overdue"))</x:f>
      </x:c>
      <x:c r="O44" s="31"/>
      <x:c r="P44" s="3"/>
    </x:row>
    <x:row r="45" ht="36" customHeight="1">
      <x:c r="A45" s="3"/>
      <x:c r="B45" s="35"/>
      <x:c r="C45" s="35"/>
      <x:c r="D45" s="35"/>
      <x:c r="E45" s="35"/>
      <x:c r="F45" s="35"/>
      <x:c r="G45" s="35"/>
      <x:c r="H45" s="35"/>
      <x:c r="I45" s="35"/>
      <x:c r="J45" s="37"/>
      <x:c r="K45" s="37"/>
      <x:c r="L45" s="39"/>
      <x:c r="M45" s="40" t="str">
        <x:f>IF(COUNTA(B45:L45,O45)=0,"",IF(OR(B45="",C45="",E45="",G45="",H45="",I45="",NOT(ISNUMBER(J45)),NOT(ISNUMBER(K45)),J45&lt;=0,K45&lt;J45,NOT(ISNUMBER(L45)),L45&lt;0,L45&gt;1,COUNTIFS($B$10:$B$59,B45)&lt;&gt;1,AND(H45="Complete",L45&lt;&gt;1)),"Check inputs",IF(OR(H45="Complete",H45="Cancelled"),H45,IF(K45&lt;Calendar!$G$5,"Finish overdue",IF(H45="On hold","On hold","Within dates")))))</x:f>
      </x:c>
      <x:c r="N45" s="40" t="str">
        <x:f>IF(B45="","",COUNTIFS(Milestones!$C$10:$C$209,B45,Milestones!$L$10:$L$209,"Overdue"))</x:f>
      </x:c>
      <x:c r="O45" s="35"/>
      <x:c r="P45" s="3"/>
    </x:row>
    <x:row r="46" ht="36" customHeight="1">
      <x:c r="A46" s="3"/>
      <x:c r="B46" s="31"/>
      <x:c r="C46" s="31"/>
      <x:c r="D46" s="31"/>
      <x:c r="E46" s="31"/>
      <x:c r="F46" s="31"/>
      <x:c r="G46" s="31"/>
      <x:c r="H46" s="31"/>
      <x:c r="I46" s="31"/>
      <x:c r="J46" s="36"/>
      <x:c r="K46" s="36"/>
      <x:c r="L46" s="38"/>
      <x:c r="M46" s="40" t="str">
        <x:f>IF(COUNTA(B46:L46,O46)=0,"",IF(OR(B46="",C46="",E46="",G46="",H46="",I46="",NOT(ISNUMBER(J46)),NOT(ISNUMBER(K46)),J46&lt;=0,K46&lt;J46,NOT(ISNUMBER(L46)),L46&lt;0,L46&gt;1,COUNTIFS($B$10:$B$59,B46)&lt;&gt;1,AND(H46="Complete",L46&lt;&gt;1)),"Check inputs",IF(OR(H46="Complete",H46="Cancelled"),H46,IF(K46&lt;Calendar!$G$5,"Finish overdue",IF(H46="On hold","On hold","Within dates")))))</x:f>
      </x:c>
      <x:c r="N46" s="40" t="str">
        <x:f>IF(B46="","",COUNTIFS(Milestones!$C$10:$C$209,B46,Milestones!$L$10:$L$209,"Overdue"))</x:f>
      </x:c>
      <x:c r="O46" s="31"/>
      <x:c r="P46" s="3"/>
    </x:row>
    <x:row r="47" ht="36" customHeight="1">
      <x:c r="A47" s="3"/>
      <x:c r="B47" s="35"/>
      <x:c r="C47" s="35"/>
      <x:c r="D47" s="35"/>
      <x:c r="E47" s="35"/>
      <x:c r="F47" s="35"/>
      <x:c r="G47" s="35"/>
      <x:c r="H47" s="35"/>
      <x:c r="I47" s="35"/>
      <x:c r="J47" s="37"/>
      <x:c r="K47" s="37"/>
      <x:c r="L47" s="39"/>
      <x:c r="M47" s="40" t="str">
        <x:f>IF(COUNTA(B47:L47,O47)=0,"",IF(OR(B47="",C47="",E47="",G47="",H47="",I47="",NOT(ISNUMBER(J47)),NOT(ISNUMBER(K47)),J47&lt;=0,K47&lt;J47,NOT(ISNUMBER(L47)),L47&lt;0,L47&gt;1,COUNTIFS($B$10:$B$59,B47)&lt;&gt;1,AND(H47="Complete",L47&lt;&gt;1)),"Check inputs",IF(OR(H47="Complete",H47="Cancelled"),H47,IF(K47&lt;Calendar!$G$5,"Finish overdue",IF(H47="On hold","On hold","Within dates")))))</x:f>
      </x:c>
      <x:c r="N47" s="40" t="str">
        <x:f>IF(B47="","",COUNTIFS(Milestones!$C$10:$C$209,B47,Milestones!$L$10:$L$209,"Overdue"))</x:f>
      </x:c>
      <x:c r="O47" s="35"/>
      <x:c r="P47" s="3"/>
    </x:row>
    <x:row r="48" ht="36" customHeight="1">
      <x:c r="A48" s="3"/>
      <x:c r="B48" s="31"/>
      <x:c r="C48" s="31"/>
      <x:c r="D48" s="31"/>
      <x:c r="E48" s="31"/>
      <x:c r="F48" s="31"/>
      <x:c r="G48" s="31"/>
      <x:c r="H48" s="31"/>
      <x:c r="I48" s="31"/>
      <x:c r="J48" s="36"/>
      <x:c r="K48" s="36"/>
      <x:c r="L48" s="38"/>
      <x:c r="M48" s="40" t="str">
        <x:f>IF(COUNTA(B48:L48,O48)=0,"",IF(OR(B48="",C48="",E48="",G48="",H48="",I48="",NOT(ISNUMBER(J48)),NOT(ISNUMBER(K48)),J48&lt;=0,K48&lt;J48,NOT(ISNUMBER(L48)),L48&lt;0,L48&gt;1,COUNTIFS($B$10:$B$59,B48)&lt;&gt;1,AND(H48="Complete",L48&lt;&gt;1)),"Check inputs",IF(OR(H48="Complete",H48="Cancelled"),H48,IF(K48&lt;Calendar!$G$5,"Finish overdue",IF(H48="On hold","On hold","Within dates")))))</x:f>
      </x:c>
      <x:c r="N48" s="40" t="str">
        <x:f>IF(B48="","",COUNTIFS(Milestones!$C$10:$C$209,B48,Milestones!$L$10:$L$209,"Overdue"))</x:f>
      </x:c>
      <x:c r="O48" s="31"/>
      <x:c r="P48" s="3"/>
    </x:row>
    <x:row r="49" ht="36" customHeight="1">
      <x:c r="A49" s="3"/>
      <x:c r="B49" s="35"/>
      <x:c r="C49" s="35"/>
      <x:c r="D49" s="35"/>
      <x:c r="E49" s="35"/>
      <x:c r="F49" s="35"/>
      <x:c r="G49" s="35"/>
      <x:c r="H49" s="35"/>
      <x:c r="I49" s="35"/>
      <x:c r="J49" s="37"/>
      <x:c r="K49" s="37"/>
      <x:c r="L49" s="39"/>
      <x:c r="M49" s="40" t="str">
        <x:f>IF(COUNTA(B49:L49,O49)=0,"",IF(OR(B49="",C49="",E49="",G49="",H49="",I49="",NOT(ISNUMBER(J49)),NOT(ISNUMBER(K49)),J49&lt;=0,K49&lt;J49,NOT(ISNUMBER(L49)),L49&lt;0,L49&gt;1,COUNTIFS($B$10:$B$59,B49)&lt;&gt;1,AND(H49="Complete",L49&lt;&gt;1)),"Check inputs",IF(OR(H49="Complete",H49="Cancelled"),H49,IF(K49&lt;Calendar!$G$5,"Finish overdue",IF(H49="On hold","On hold","Within dates")))))</x:f>
      </x:c>
      <x:c r="N49" s="40" t="str">
        <x:f>IF(B49="","",COUNTIFS(Milestones!$C$10:$C$209,B49,Milestones!$L$10:$L$209,"Overdue"))</x:f>
      </x:c>
      <x:c r="O49" s="35"/>
      <x:c r="P49" s="3"/>
    </x:row>
    <x:row r="50" ht="36" customHeight="1">
      <x:c r="A50" s="3"/>
      <x:c r="B50" s="31"/>
      <x:c r="C50" s="31"/>
      <x:c r="D50" s="31"/>
      <x:c r="E50" s="31"/>
      <x:c r="F50" s="31"/>
      <x:c r="G50" s="31"/>
      <x:c r="H50" s="31"/>
      <x:c r="I50" s="31"/>
      <x:c r="J50" s="36"/>
      <x:c r="K50" s="36"/>
      <x:c r="L50" s="38"/>
      <x:c r="M50" s="40" t="str">
        <x:f>IF(COUNTA(B50:L50,O50)=0,"",IF(OR(B50="",C50="",E50="",G50="",H50="",I50="",NOT(ISNUMBER(J50)),NOT(ISNUMBER(K50)),J50&lt;=0,K50&lt;J50,NOT(ISNUMBER(L50)),L50&lt;0,L50&gt;1,COUNTIFS($B$10:$B$59,B50)&lt;&gt;1,AND(H50="Complete",L50&lt;&gt;1)),"Check inputs",IF(OR(H50="Complete",H50="Cancelled"),H50,IF(K50&lt;Calendar!$G$5,"Finish overdue",IF(H50="On hold","On hold","Within dates")))))</x:f>
      </x:c>
      <x:c r="N50" s="40" t="str">
        <x:f>IF(B50="","",COUNTIFS(Milestones!$C$10:$C$209,B50,Milestones!$L$10:$L$209,"Overdue"))</x:f>
      </x:c>
      <x:c r="O50" s="31"/>
      <x:c r="P50" s="3"/>
    </x:row>
    <x:row r="51" ht="36" customHeight="1">
      <x:c r="A51" s="3"/>
      <x:c r="B51" s="35"/>
      <x:c r="C51" s="35"/>
      <x:c r="D51" s="35"/>
      <x:c r="E51" s="35"/>
      <x:c r="F51" s="35"/>
      <x:c r="G51" s="35"/>
      <x:c r="H51" s="35"/>
      <x:c r="I51" s="35"/>
      <x:c r="J51" s="37"/>
      <x:c r="K51" s="37"/>
      <x:c r="L51" s="39"/>
      <x:c r="M51" s="40" t="str">
        <x:f>IF(COUNTA(B51:L51,O51)=0,"",IF(OR(B51="",C51="",E51="",G51="",H51="",I51="",NOT(ISNUMBER(J51)),NOT(ISNUMBER(K51)),J51&lt;=0,K51&lt;J51,NOT(ISNUMBER(L51)),L51&lt;0,L51&gt;1,COUNTIFS($B$10:$B$59,B51)&lt;&gt;1,AND(H51="Complete",L51&lt;&gt;1)),"Check inputs",IF(OR(H51="Complete",H51="Cancelled"),H51,IF(K51&lt;Calendar!$G$5,"Finish overdue",IF(H51="On hold","On hold","Within dates")))))</x:f>
      </x:c>
      <x:c r="N51" s="40" t="str">
        <x:f>IF(B51="","",COUNTIFS(Milestones!$C$10:$C$209,B51,Milestones!$L$10:$L$209,"Overdue"))</x:f>
      </x:c>
      <x:c r="O51" s="35"/>
      <x:c r="P51" s="3"/>
    </x:row>
    <x:row r="52" ht="36" customHeight="1">
      <x:c r="A52" s="3"/>
      <x:c r="B52" s="31"/>
      <x:c r="C52" s="31"/>
      <x:c r="D52" s="31"/>
      <x:c r="E52" s="31"/>
      <x:c r="F52" s="31"/>
      <x:c r="G52" s="31"/>
      <x:c r="H52" s="31"/>
      <x:c r="I52" s="31"/>
      <x:c r="J52" s="36"/>
      <x:c r="K52" s="36"/>
      <x:c r="L52" s="38"/>
      <x:c r="M52" s="40" t="str">
        <x:f>IF(COUNTA(B52:L52,O52)=0,"",IF(OR(B52="",C52="",E52="",G52="",H52="",I52="",NOT(ISNUMBER(J52)),NOT(ISNUMBER(K52)),J52&lt;=0,K52&lt;J52,NOT(ISNUMBER(L52)),L52&lt;0,L52&gt;1,COUNTIFS($B$10:$B$59,B52)&lt;&gt;1,AND(H52="Complete",L52&lt;&gt;1)),"Check inputs",IF(OR(H52="Complete",H52="Cancelled"),H52,IF(K52&lt;Calendar!$G$5,"Finish overdue",IF(H52="On hold","On hold","Within dates")))))</x:f>
      </x:c>
      <x:c r="N52" s="40" t="str">
        <x:f>IF(B52="","",COUNTIFS(Milestones!$C$10:$C$209,B52,Milestones!$L$10:$L$209,"Overdue"))</x:f>
      </x:c>
      <x:c r="O52" s="31"/>
      <x:c r="P52" s="3"/>
    </x:row>
    <x:row r="53" ht="36" customHeight="1">
      <x:c r="A53" s="3"/>
      <x:c r="B53" s="35"/>
      <x:c r="C53" s="35"/>
      <x:c r="D53" s="35"/>
      <x:c r="E53" s="35"/>
      <x:c r="F53" s="35"/>
      <x:c r="G53" s="35"/>
      <x:c r="H53" s="35"/>
      <x:c r="I53" s="35"/>
      <x:c r="J53" s="37"/>
      <x:c r="K53" s="37"/>
      <x:c r="L53" s="39"/>
      <x:c r="M53" s="40" t="str">
        <x:f>IF(COUNTA(B53:L53,O53)=0,"",IF(OR(B53="",C53="",E53="",G53="",H53="",I53="",NOT(ISNUMBER(J53)),NOT(ISNUMBER(K53)),J53&lt;=0,K53&lt;J53,NOT(ISNUMBER(L53)),L53&lt;0,L53&gt;1,COUNTIFS($B$10:$B$59,B53)&lt;&gt;1,AND(H53="Complete",L53&lt;&gt;1)),"Check inputs",IF(OR(H53="Complete",H53="Cancelled"),H53,IF(K53&lt;Calendar!$G$5,"Finish overdue",IF(H53="On hold","On hold","Within dates")))))</x:f>
      </x:c>
      <x:c r="N53" s="40" t="str">
        <x:f>IF(B53="","",COUNTIFS(Milestones!$C$10:$C$209,B53,Milestones!$L$10:$L$209,"Overdue"))</x:f>
      </x:c>
      <x:c r="O53" s="35"/>
      <x:c r="P53" s="3"/>
    </x:row>
    <x:row r="54" ht="36" customHeight="1">
      <x:c r="A54" s="3"/>
      <x:c r="B54" s="31"/>
      <x:c r="C54" s="31"/>
      <x:c r="D54" s="31"/>
      <x:c r="E54" s="31"/>
      <x:c r="F54" s="31"/>
      <x:c r="G54" s="31"/>
      <x:c r="H54" s="31"/>
      <x:c r="I54" s="31"/>
      <x:c r="J54" s="36"/>
      <x:c r="K54" s="36"/>
      <x:c r="L54" s="38"/>
      <x:c r="M54" s="40" t="str">
        <x:f>IF(COUNTA(B54:L54,O54)=0,"",IF(OR(B54="",C54="",E54="",G54="",H54="",I54="",NOT(ISNUMBER(J54)),NOT(ISNUMBER(K54)),J54&lt;=0,K54&lt;J54,NOT(ISNUMBER(L54)),L54&lt;0,L54&gt;1,COUNTIFS($B$10:$B$59,B54)&lt;&gt;1,AND(H54="Complete",L54&lt;&gt;1)),"Check inputs",IF(OR(H54="Complete",H54="Cancelled"),H54,IF(K54&lt;Calendar!$G$5,"Finish overdue",IF(H54="On hold","On hold","Within dates")))))</x:f>
      </x:c>
      <x:c r="N54" s="40" t="str">
        <x:f>IF(B54="","",COUNTIFS(Milestones!$C$10:$C$209,B54,Milestones!$L$10:$L$209,"Overdue"))</x:f>
      </x:c>
      <x:c r="O54" s="31"/>
      <x:c r="P54" s="3"/>
    </x:row>
    <x:row r="55" ht="36" customHeight="1">
      <x:c r="A55" s="3"/>
      <x:c r="B55" s="35"/>
      <x:c r="C55" s="35"/>
      <x:c r="D55" s="35"/>
      <x:c r="E55" s="35"/>
      <x:c r="F55" s="35"/>
      <x:c r="G55" s="35"/>
      <x:c r="H55" s="35"/>
      <x:c r="I55" s="35"/>
      <x:c r="J55" s="37"/>
      <x:c r="K55" s="37"/>
      <x:c r="L55" s="39"/>
      <x:c r="M55" s="40" t="str">
        <x:f>IF(COUNTA(B55:L55,O55)=0,"",IF(OR(B55="",C55="",E55="",G55="",H55="",I55="",NOT(ISNUMBER(J55)),NOT(ISNUMBER(K55)),J55&lt;=0,K55&lt;J55,NOT(ISNUMBER(L55)),L55&lt;0,L55&gt;1,COUNTIFS($B$10:$B$59,B55)&lt;&gt;1,AND(H55="Complete",L55&lt;&gt;1)),"Check inputs",IF(OR(H55="Complete",H55="Cancelled"),H55,IF(K55&lt;Calendar!$G$5,"Finish overdue",IF(H55="On hold","On hold","Within dates")))))</x:f>
      </x:c>
      <x:c r="N55" s="40" t="str">
        <x:f>IF(B55="","",COUNTIFS(Milestones!$C$10:$C$209,B55,Milestones!$L$10:$L$209,"Overdue"))</x:f>
      </x:c>
      <x:c r="O55" s="35"/>
      <x:c r="P55" s="3"/>
    </x:row>
    <x:row r="56" ht="36" customHeight="1">
      <x:c r="A56" s="3"/>
      <x:c r="B56" s="31"/>
      <x:c r="C56" s="31"/>
      <x:c r="D56" s="31"/>
      <x:c r="E56" s="31"/>
      <x:c r="F56" s="31"/>
      <x:c r="G56" s="31"/>
      <x:c r="H56" s="31"/>
      <x:c r="I56" s="31"/>
      <x:c r="J56" s="36"/>
      <x:c r="K56" s="36"/>
      <x:c r="L56" s="38"/>
      <x:c r="M56" s="40" t="str">
        <x:f>IF(COUNTA(B56:L56,O56)=0,"",IF(OR(B56="",C56="",E56="",G56="",H56="",I56="",NOT(ISNUMBER(J56)),NOT(ISNUMBER(K56)),J56&lt;=0,K56&lt;J56,NOT(ISNUMBER(L56)),L56&lt;0,L56&gt;1,COUNTIFS($B$10:$B$59,B56)&lt;&gt;1,AND(H56="Complete",L56&lt;&gt;1)),"Check inputs",IF(OR(H56="Complete",H56="Cancelled"),H56,IF(K56&lt;Calendar!$G$5,"Finish overdue",IF(H56="On hold","On hold","Within dates")))))</x:f>
      </x:c>
      <x:c r="N56" s="40" t="str">
        <x:f>IF(B56="","",COUNTIFS(Milestones!$C$10:$C$209,B56,Milestones!$L$10:$L$209,"Overdue"))</x:f>
      </x:c>
      <x:c r="O56" s="31"/>
      <x:c r="P56" s="3"/>
    </x:row>
    <x:row r="57" ht="36" customHeight="1">
      <x:c r="A57" s="3"/>
      <x:c r="B57" s="35"/>
      <x:c r="C57" s="35"/>
      <x:c r="D57" s="35"/>
      <x:c r="E57" s="35"/>
      <x:c r="F57" s="35"/>
      <x:c r="G57" s="35"/>
      <x:c r="H57" s="35"/>
      <x:c r="I57" s="35"/>
      <x:c r="J57" s="37"/>
      <x:c r="K57" s="37"/>
      <x:c r="L57" s="39"/>
      <x:c r="M57" s="40" t="str">
        <x:f>IF(COUNTA(B57:L57,O57)=0,"",IF(OR(B57="",C57="",E57="",G57="",H57="",I57="",NOT(ISNUMBER(J57)),NOT(ISNUMBER(K57)),J57&lt;=0,K57&lt;J57,NOT(ISNUMBER(L57)),L57&lt;0,L57&gt;1,COUNTIFS($B$10:$B$59,B57)&lt;&gt;1,AND(H57="Complete",L57&lt;&gt;1)),"Check inputs",IF(OR(H57="Complete",H57="Cancelled"),H57,IF(K57&lt;Calendar!$G$5,"Finish overdue",IF(H57="On hold","On hold","Within dates")))))</x:f>
      </x:c>
      <x:c r="N57" s="40" t="str">
        <x:f>IF(B57="","",COUNTIFS(Milestones!$C$10:$C$209,B57,Milestones!$L$10:$L$209,"Overdue"))</x:f>
      </x:c>
      <x:c r="O57" s="35"/>
      <x:c r="P57" s="3"/>
    </x:row>
    <x:row r="58" ht="36" customHeight="1">
      <x:c r="A58" s="3"/>
      <x:c r="B58" s="31"/>
      <x:c r="C58" s="31"/>
      <x:c r="D58" s="31"/>
      <x:c r="E58" s="31"/>
      <x:c r="F58" s="31"/>
      <x:c r="G58" s="31"/>
      <x:c r="H58" s="31"/>
      <x:c r="I58" s="31"/>
      <x:c r="J58" s="36"/>
      <x:c r="K58" s="36"/>
      <x:c r="L58" s="38"/>
      <x:c r="M58" s="40" t="str">
        <x:f>IF(COUNTA(B58:L58,O58)=0,"",IF(OR(B58="",C58="",E58="",G58="",H58="",I58="",NOT(ISNUMBER(J58)),NOT(ISNUMBER(K58)),J58&lt;=0,K58&lt;J58,NOT(ISNUMBER(L58)),L58&lt;0,L58&gt;1,COUNTIFS($B$10:$B$59,B58)&lt;&gt;1,AND(H58="Complete",L58&lt;&gt;1)),"Check inputs",IF(OR(H58="Complete",H58="Cancelled"),H58,IF(K58&lt;Calendar!$G$5,"Finish overdue",IF(H58="On hold","On hold","Within dates")))))</x:f>
      </x:c>
      <x:c r="N58" s="40" t="str">
        <x:f>IF(B58="","",COUNTIFS(Milestones!$C$10:$C$209,B58,Milestones!$L$10:$L$209,"Overdue"))</x:f>
      </x:c>
      <x:c r="O58" s="31"/>
      <x:c r="P58" s="3"/>
    </x:row>
    <x:row r="59" ht="36" customHeight="1">
      <x:c r="A59" s="3"/>
      <x:c r="B59" s="35"/>
      <x:c r="C59" s="35"/>
      <x:c r="D59" s="35"/>
      <x:c r="E59" s="35"/>
      <x:c r="F59" s="35"/>
      <x:c r="G59" s="35"/>
      <x:c r="H59" s="35"/>
      <x:c r="I59" s="35"/>
      <x:c r="J59" s="37"/>
      <x:c r="K59" s="37"/>
      <x:c r="L59" s="39"/>
      <x:c r="M59" s="40" t="str">
        <x:f>IF(COUNTA(B59:L59,O59)=0,"",IF(OR(B59="",C59="",E59="",G59="",H59="",I59="",NOT(ISNUMBER(J59)),NOT(ISNUMBER(K59)),J59&lt;=0,K59&lt;J59,NOT(ISNUMBER(L59)),L59&lt;0,L59&gt;1,COUNTIFS($B$10:$B$59,B59)&lt;&gt;1,AND(H59="Complete",L59&lt;&gt;1)),"Check inputs",IF(OR(H59="Complete",H59="Cancelled"),H59,IF(K59&lt;Calendar!$G$5,"Finish overdue",IF(H59="On hold","On hold","Within dates")))))</x:f>
      </x:c>
      <x:c r="N59" s="40" t="str">
        <x:f>IF(B59="","",COUNTIFS(Milestones!$C$10:$C$209,B59,Milestones!$L$10:$L$209,"Overdue"))</x:f>
      </x:c>
      <x:c r="O59" s="35"/>
      <x:c r="P59" s="3"/>
    </x:row>
    <x:row r="60" ht="25" customHeight="1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3"/>
      <x:c r="L60" s="3"/>
      <x:c r="M60" s="3"/>
      <x:c r="N60" s="3"/>
      <x:c r="O60" s="3"/>
      <x:c r="P60" s="3"/>
    </x:row>
    <x:row r="61" ht="25" customHeight="1">
      <x:c r="A61" s="3"/>
      <x:c r="B61" s="3"/>
      <x:c r="C61" s="3"/>
      <x:c r="D61" s="3"/>
      <x:c r="E61" s="3"/>
      <x:c r="F61" s="3"/>
      <x:c r="G61" s="3"/>
      <x:c r="H61" s="3"/>
      <x:c r="I61" s="3"/>
      <x:c r="J61" s="3"/>
      <x:c r="K61" s="3"/>
      <x:c r="L61" s="3"/>
      <x:c r="M61" s="3"/>
      <x:c r="N61" s="3"/>
      <x:c r="O61" s="3"/>
      <x:c r="P61" s="3"/>
    </x:row>
  </x:sheetData>
  <x:mergeCells>
    <x:mergeCell ref="B2:O2"/>
    <x:mergeCell ref="B3:O3"/>
    <x:mergeCell ref="B5:O5"/>
    <x:mergeCell ref="B6:O6"/>
  </x:mergeCells>
  <x:conditionalFormatting sqref="M10:M59">
    <x:cfRule type="expression" dxfId="84" priority="1">
      <x:formula>OR($M10="Finish overdue",$M10="Check inputs")</x:formula>
    </x:cfRule>
  </x:conditionalFormatting>
  <x:conditionalFormatting sqref="I10:I59">
    <x:cfRule type="expression" dxfId="85" priority="2">
      <x:formula>$I10="On track"</x:formula>
    </x:cfRule>
    <x:cfRule type="expression" dxfId="86" priority="3">
      <x:formula>$I10="At risk"</x:formula>
    </x:cfRule>
    <x:cfRule type="expression" dxfId="87" priority="4">
      <x:formula>$I10="Off track"</x:formula>
    </x:cfRule>
  </x:conditionalFormatting>
  <x:dataValidations count="4">
    <x:dataValidation type="list" sqref="G10:G59">
      <x:formula1>"High,Medium,Low"</x:formula1>
    </x:dataValidation>
    <x:dataValidation type="list" sqref="H10:H59">
      <x:formula1>"Planned,In progress,On hold,Complete,Cancelled"</x:formula1>
    </x:dataValidation>
    <x:dataValidation type="list" sqref="I10:I59">
      <x:formula1>"On track,At risk,Off track"</x:formula1>
    </x:dataValidation>
    <x:dataValidation type="decimal" operator="between" sqref="L10:L59">
      <x:formula1>0</x:formula1>
      <x:formula2>1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a4fe60531c8e4d15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3" hidden="0" customWidth="1"/>
    <x:col min="17" max="17" width="3" hidden="0" customWidth="1"/>
    <x:col min="2" max="2" width="16" hidden="0" customWidth="1"/>
    <x:col min="3" max="3" width="16" hidden="0" customWidth="1"/>
    <x:col min="4" max="4" width="34" hidden="0" customWidth="1"/>
    <x:col min="5" max="5" width="22" hidden="0" customWidth="1"/>
    <x:col min="6" max="6" width="23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16" hidden="0" customWidth="1"/>
    <x:col min="12" max="12" width="27" hidden="0" customWidth="1"/>
    <x:col min="13" max="13" width="32" hidden="0" customWidth="1"/>
    <x:col min="14" max="14" width="21" hidden="0" customWidth="1"/>
    <x:col min="15" max="15" width="15" hidden="0" customWidth="1"/>
    <x:col min="16" max="16" width="40" hidden="0" customWidth="1"/>
  </x:cols>
  <x:sheetData>
    <x:row r="1" ht="2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</x:row>
    <x:row r="2" ht="40" customHeight="1">
      <x:c r="A2" s="3"/>
      <x:c r="B2" s="6" t="str">
        <x:v>Portfolio milestones</x:v>
      </x:c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3"/>
    </x:row>
    <x:row r="3" ht="32" customHeight="1">
      <x:c r="A3" s="3"/>
      <x:c r="B3" s="7" t="str">
        <x:v>200 milestones. Link each milestone to a unique Project ID. Use one row per decision, delivery, go-live or other key date.</x:v>
      </x:c>
      <x:c r="C3" s="7"/>
      <x:c r="D3" s="7"/>
      <x:c r="E3" s="7"/>
      <x:c r="F3" s="7"/>
      <x:c r="G3" s="7"/>
      <x:c r="H3" s="7"/>
      <x:c r="I3" s="7"/>
      <x:c r="J3" s="7"/>
      <x:c r="K3" s="7"/>
      <x:c r="L3" s="7"/>
      <x:c r="M3" s="7"/>
      <x:c r="N3" s="7"/>
      <x:c r="O3" s="7"/>
      <x:c r="P3" s="7"/>
      <x:c r="Q3" s="3"/>
    </x:row>
    <x:row r="4" ht="25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</x:row>
    <x:row r="5" ht="28" customHeight="1">
      <x:c r="A5" s="3"/>
      <x:c r="B5" s="7" t="str">
        <x:v>Positive date change means later than baseline. Complete milestones need an actual completion date. Keep formula columns intact.</x:v>
      </x:c>
      <x:c r="C5" s="7"/>
      <x:c r="D5" s="7"/>
      <x:c r="E5" s="7"/>
      <x:c r="F5" s="7"/>
      <x:c r="G5" s="7"/>
      <x:c r="H5" s="7"/>
      <x:c r="I5" s="7"/>
      <x:c r="J5" s="7"/>
      <x:c r="K5" s="7"/>
      <x:c r="L5" s="7"/>
      <x:c r="M5" s="7"/>
      <x:c r="N5" s="7"/>
      <x:c r="O5" s="7"/>
      <x:c r="P5" s="7"/>
      <x:c r="Q5" s="3"/>
    </x:row>
    <x:row r="6" ht="28" customHeight="1">
      <x:c r="A6" s="3"/>
      <x:c r="B6" s="7" t="str">
        <x:v>Calendar included: 1 means shown. Cancelled projects or milestones and invalid milestone entries are excluded.</x:v>
      </x:c>
      <x:c r="C6" s="7"/>
      <x:c r="D6" s="7"/>
      <x:c r="E6" s="7"/>
      <x:c r="F6" s="7"/>
      <x:c r="G6" s="7"/>
      <x:c r="H6" s="7"/>
      <x:c r="I6" s="7"/>
      <x:c r="J6" s="7"/>
      <x:c r="K6" s="7"/>
      <x:c r="L6" s="7"/>
      <x:c r="M6" s="7"/>
      <x:c r="N6" s="7"/>
      <x:c r="O6" s="7"/>
      <x:c r="P6" s="7"/>
      <x:c r="Q6" s="3"/>
    </x:row>
    <x:row r="7" ht="25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</x:row>
    <x:row r="8" ht="25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  <x:c r="Q8" s="3"/>
    </x:row>
    <x:row r="9" ht="44" customHeight="1">
      <x:c r="A9" s="3"/>
      <x:c r="B9" s="28" t="str">
        <x:v>Milestone ID</x:v>
      </x:c>
      <x:c r="C9" s="28" t="str">
        <x:v>Project ID</x:v>
      </x:c>
      <x:c r="D9" s="28" t="str">
        <x:v>Milestone / decision</x:v>
      </x:c>
      <x:c r="E9" s="28" t="str">
        <x:v>Type</x:v>
      </x:c>
      <x:c r="F9" s="28" t="str">
        <x:v>Owner</x:v>
      </x:c>
      <x:c r="G9" s="28" t="str">
        <x:v>Baseline due</x:v>
      </x:c>
      <x:c r="H9" s="28" t="str">
        <x:v>Current due</x:v>
      </x:c>
      <x:c r="I9" s="28" t="str">
        <x:v>Actual completion</x:v>
      </x:c>
      <x:c r="J9" s="28" t="str">
        <x:v>Status</x:v>
      </x:c>
      <x:c r="K9" s="28" t="str">
        <x:v>Date change (days)</x:v>
      </x:c>
      <x:c r="L9" s="28" t="str">
        <x:v>Alert</x:v>
      </x:c>
      <x:c r="M9" s="28" t="str">
        <x:v>Project name</x:v>
      </x:c>
      <x:c r="N9" s="28" t="str">
        <x:v>Project status</x:v>
      </x:c>
      <x:c r="O9" s="28" t="str">
        <x:v>Calendar included</x:v>
      </x:c>
      <x:c r="P9" s="28" t="str">
        <x:v>Evidence / dependencies</x:v>
      </x:c>
      <x:c r="Q9" s="3"/>
    </x:row>
    <x:row r="10" ht="36" customHeight="1">
      <x:c r="A10" s="3"/>
      <x:c r="B10" s="31" t="str">
        <x:v>M001</x:v>
      </x:c>
      <x:c r="C10" s="31" t="str">
        <x:v>P001</x:v>
      </x:c>
      <x:c r="D10" s="31" t="str">
        <x:v>Design approved</x:v>
      </x:c>
      <x:c r="E10" s="31" t="str">
        <x:v>Approval</x:v>
      </x:c>
      <x:c r="F10" s="31" t="str">
        <x:v>Alex Morgan</x:v>
      </x:c>
      <x:c r="G10" s="36" t="n">
        <x:v>46669</x:v>
      </x:c>
      <x:c r="H10" s="36" t="n">
        <x:v>46669</x:v>
      </x:c>
      <x:c r="I10" s="36" t="n">
        <x:v>46669</x:v>
      </x:c>
      <x:c r="J10" s="31" t="str">
        <x:v>Complete</x:v>
      </x:c>
      <x:c r="K10" s="40" t="n">
        <x:f>IF(AND(ISNUMBER(G10),ISNUMBER(H10)),H10-G10,"")</x:f>
        <x:v>0</x:v>
      </x:c>
      <x:c r="L10" s="40" t="str">
        <x:f>IF(COUNTA(B10:J10,P10)=0,"",IF(OR(B10="",C10="",D10="",F10="",J10="",COUNTIFS($B$10:$B$209,B10)&lt;&gt;1,COUNTIFS(Projects!$B$10:$B$59,C10)&lt;&gt;1,NOT(ISNUMBER(H10)),H10&lt;=0,AND(J10="Complete",NOT(ISNUMBER(I10)))),"Check inputs",IF(OR(J10="Cancelled",N10="Cancelled"),"Excluded",IF(J10="Complete","Complete",IF(H10&lt;Calendar!$G$5,"Overdue",IF(J10="Blocked","Blocked","Upcoming"))))))</x:f>
        <x:v>Complete</x:v>
      </x:c>
      <x:c r="M10" s="40" t="str">
        <x:f>IF(C10="","",IF(COUNTIFS(Projects!$B$10:$B$59,C10)&lt;&gt;1,"Check Project ID",INDEX(Projects!$C$10:$C$59,MATCH(C10,Projects!$B$10:$B$59,0))))</x:f>
        <x:v>Customer portal</x:v>
      </x:c>
      <x:c r="N10" s="40" t="str">
        <x:f>IF(C10="","",IF(COUNTIFS(Projects!$B$10:$B$59,C10)&lt;&gt;1,"Check Project ID",INDEX(Projects!$H$10:$H$59,MATCH(C10,Projects!$B$10:$B$59,0))))</x:f>
        <x:v>In progress</x:v>
      </x:c>
      <x:c r="O10" s="40" t="n">
        <x:f>IF(L10="","",IF(OR(L10="Check inputs",L10="Excluded"),0,1))</x:f>
        <x:v>1</x:v>
      </x:c>
      <x:c r="P10" s="31"/>
      <x:c r="Q10" s="3"/>
    </x:row>
    <x:row r="11" ht="36" customHeight="1">
      <x:c r="A11" s="3"/>
      <x:c r="B11" s="35" t="str">
        <x:v>M002</x:v>
      </x:c>
      <x:c r="C11" s="35" t="str">
        <x:v>P001</x:v>
      </x:c>
      <x:c r="D11" s="35" t="str">
        <x:v>UAT sign-off</x:v>
      </x:c>
      <x:c r="E11" s="35" t="str">
        <x:v>Approval</x:v>
      </x:c>
      <x:c r="F11" s="35" t="str">
        <x:v>Alex Morgan</x:v>
      </x:c>
      <x:c r="G11" s="37" t="n">
        <x:v>46680</x:v>
      </x:c>
      <x:c r="H11" s="37" t="n">
        <x:v>46682</x:v>
      </x:c>
      <x:c r="I11" s="37"/>
      <x:c r="J11" s="35" t="str">
        <x:v>In progress</x:v>
      </x:c>
      <x:c r="K11" s="40" t="n">
        <x:f>IF(AND(ISNUMBER(G11),ISNUMBER(H11)),H11-G11,"")</x:f>
        <x:v>2</x:v>
      </x:c>
      <x:c r="L11" s="40" t="str">
        <x:f>IF(COUNTA(B11:J11,P11)=0,"",IF(OR(B11="",C11="",D11="",F11="",J11="",COUNTIFS($B$10:$B$209,B11)&lt;&gt;1,COUNTIFS(Projects!$B$10:$B$59,C11)&lt;&gt;1,NOT(ISNUMBER(H11)),H11&lt;=0,AND(J11="Complete",NOT(ISNUMBER(I11)))),"Check inputs",IF(OR(J11="Cancelled",N11="Cancelled"),"Excluded",IF(J11="Complete","Complete",IF(H11&lt;Calendar!$G$5,"Overdue",IF(J11="Blocked","Blocked","Upcoming"))))))</x:f>
        <x:v>Overdue</x:v>
      </x:c>
      <x:c r="M11" s="40" t="str">
        <x:f>IF(C11="","",IF(COUNTIFS(Projects!$B$10:$B$59,C11)&lt;&gt;1,"Check Project ID",INDEX(Projects!$C$10:$C$59,MATCH(C11,Projects!$B$10:$B$59,0))))</x:f>
        <x:v>Customer portal</x:v>
      </x:c>
      <x:c r="N11" s="40" t="str">
        <x:f>IF(C11="","",IF(COUNTIFS(Projects!$B$10:$B$59,C11)&lt;&gt;1,"Check Project ID",INDEX(Projects!$H$10:$H$59,MATCH(C11,Projects!$B$10:$B$59,0))))</x:f>
        <x:v>In progress</x:v>
      </x:c>
      <x:c r="O11" s="40" t="n">
        <x:f>IF(L11="","",IF(OR(L11="Check inputs",L11="Excluded"),0,1))</x:f>
        <x:v>1</x:v>
      </x:c>
      <x:c r="P11" s="35"/>
      <x:c r="Q11" s="3"/>
    </x:row>
    <x:row r="12" ht="36" customHeight="1">
      <x:c r="A12" s="3"/>
      <x:c r="B12" s="31" t="str">
        <x:v>M003</x:v>
      </x:c>
      <x:c r="C12" s="31" t="str">
        <x:v>P002</x:v>
      </x:c>
      <x:c r="D12" s="31" t="str">
        <x:v>Lease confirmed</x:v>
      </x:c>
      <x:c r="E12" s="31" t="str">
        <x:v>Decision</x:v>
      </x:c>
      <x:c r="F12" s="31" t="str">
        <x:v>Sam Patel</x:v>
      </x:c>
      <x:c r="G12" s="36" t="n">
        <x:v>46686</x:v>
      </x:c>
      <x:c r="H12" s="36" t="n">
        <x:v>46686</x:v>
      </x:c>
      <x:c r="I12" s="36"/>
      <x:c r="J12" s="31" t="str">
        <x:v>Planned</x:v>
      </x:c>
      <x:c r="K12" s="40" t="n">
        <x:f>IF(AND(ISNUMBER(G12),ISNUMBER(H12)),H12-G12,"")</x:f>
        <x:v>0</x:v>
      </x:c>
      <x:c r="L12" s="40" t="str">
        <x:f>IF(COUNTA(B12:J12,P12)=0,"",IF(OR(B12="",C12="",D12="",F12="",J12="",COUNTIFS($B$10:$B$209,B12)&lt;&gt;1,COUNTIFS(Projects!$B$10:$B$59,C12)&lt;&gt;1,NOT(ISNUMBER(H12)),H12&lt;=0,AND(J12="Complete",NOT(ISNUMBER(I12)))),"Check inputs",IF(OR(J12="Cancelled",N12="Cancelled"),"Excluded",IF(J12="Complete","Complete",IF(H12&lt;Calendar!$G$5,"Overdue",IF(J12="Blocked","Blocked","Upcoming"))))))</x:f>
        <x:v>Upcoming</x:v>
      </x:c>
      <x:c r="M12" s="40" t="str">
        <x:f>IF(C12="","",IF(COUNTIFS(Projects!$B$10:$B$59,C12)&lt;&gt;1,"Check Project ID",INDEX(Projects!$C$10:$C$59,MATCH(C12,Projects!$B$10:$B$59,0))))</x:f>
        <x:v>Office relocation</x:v>
      </x:c>
      <x:c r="N12" s="40" t="str">
        <x:f>IF(C12="","",IF(COUNTIFS(Projects!$B$10:$B$59,C12)&lt;&gt;1,"Check Project ID",INDEX(Projects!$H$10:$H$59,MATCH(C12,Projects!$B$10:$B$59,0))))</x:f>
        <x:v>In progress</x:v>
      </x:c>
      <x:c r="O12" s="40" t="n">
        <x:f>IF(L12="","",IF(OR(L12="Check inputs",L12="Excluded"),0,1))</x:f>
        <x:v>1</x:v>
      </x:c>
      <x:c r="P12" s="31"/>
      <x:c r="Q12" s="3"/>
    </x:row>
    <x:row r="13" ht="36" customHeight="1">
      <x:c r="A13" s="3"/>
      <x:c r="B13" s="35" t="str">
        <x:v>M004</x:v>
      </x:c>
      <x:c r="C13" s="35" t="str">
        <x:v>P003</x:v>
      </x:c>
      <x:c r="D13" s="35" t="str">
        <x:v>Reporting live</x:v>
      </x:c>
      <x:c r="E13" s="35" t="str">
        <x:v>Go-live</x:v>
      </x:c>
      <x:c r="F13" s="35" t="str">
        <x:v>Jamie Taylor</x:v>
      </x:c>
      <x:c r="G13" s="37" t="n">
        <x:v>46676</x:v>
      </x:c>
      <x:c r="H13" s="37" t="n">
        <x:v>46676</x:v>
      </x:c>
      <x:c r="I13" s="37"/>
      <x:c r="J13" s="35" t="str">
        <x:v>Blocked</x:v>
      </x:c>
      <x:c r="K13" s="40" t="n">
        <x:f>IF(AND(ISNUMBER(G13),ISNUMBER(H13)),H13-G13,"")</x:f>
        <x:v>0</x:v>
      </x:c>
      <x:c r="L13" s="40" t="str">
        <x:f>IF(COUNTA(B13:J13,P13)=0,"",IF(OR(B13="",C13="",D13="",F13="",J13="",COUNTIFS($B$10:$B$209,B13)&lt;&gt;1,COUNTIFS(Projects!$B$10:$B$59,C13)&lt;&gt;1,NOT(ISNUMBER(H13)),H13&lt;=0,AND(J13="Complete",NOT(ISNUMBER(I13)))),"Check inputs",IF(OR(J13="Cancelled",N13="Cancelled"),"Excluded",IF(J13="Complete","Complete",IF(H13&lt;Calendar!$G$5,"Overdue",IF(J13="Blocked","Blocked","Upcoming"))))))</x:f>
        <x:v>Overdue</x:v>
      </x:c>
      <x:c r="M13" s="40" t="str">
        <x:f>IF(C13="","",IF(COUNTIFS(Projects!$B$10:$B$59,C13)&lt;&gt;1,"Check Project ID",INDEX(Projects!$C$10:$C$59,MATCH(C13,Projects!$B$10:$B$59,0))))</x:f>
        <x:v>Finance reporting</x:v>
      </x:c>
      <x:c r="N13" s="40" t="str">
        <x:f>IF(C13="","",IF(COUNTIFS(Projects!$B$10:$B$59,C13)&lt;&gt;1,"Check Project ID",INDEX(Projects!$H$10:$H$59,MATCH(C13,Projects!$B$10:$B$59,0))))</x:f>
        <x:v>In progress</x:v>
      </x:c>
      <x:c r="O13" s="40" t="n">
        <x:f>IF(L13="","",IF(OR(L13="Check inputs",L13="Excluded"),0,1))</x:f>
        <x:v>1</x:v>
      </x:c>
      <x:c r="P13" s="35"/>
      <x:c r="Q13" s="3"/>
    </x:row>
    <x:row r="14" ht="36" customHeight="1">
      <x:c r="A14" s="3"/>
      <x:c r="B14" s="31" t="str">
        <x:v>M005</x:v>
      </x:c>
      <x:c r="C14" s="31" t="str">
        <x:v>P004</x:v>
      </x:c>
      <x:c r="D14" s="31" t="str">
        <x:v>Review accepted</x:v>
      </x:c>
      <x:c r="E14" s="31" t="str">
        <x:v>Delivery</x:v>
      </x:c>
      <x:c r="F14" s="31" t="str">
        <x:v>Casey Brown</x:v>
      </x:c>
      <x:c r="G14" s="36" t="n">
        <x:v>46662</x:v>
      </x:c>
      <x:c r="H14" s="36" t="n">
        <x:v>46662</x:v>
      </x:c>
      <x:c r="I14" s="36" t="n">
        <x:v>46662</x:v>
      </x:c>
      <x:c r="J14" s="31" t="str">
        <x:v>Complete</x:v>
      </x:c>
      <x:c r="K14" s="40" t="n">
        <x:f>IF(AND(ISNUMBER(G14),ISNUMBER(H14)),H14-G14,"")</x:f>
        <x:v>0</x:v>
      </x:c>
      <x:c r="L14" s="40" t="str">
        <x:f>IF(COUNTA(B14:J14,P14)=0,"",IF(OR(B14="",C14="",D14="",F14="",J14="",COUNTIFS($B$10:$B$209,B14)&lt;&gt;1,COUNTIFS(Projects!$B$10:$B$59,C14)&lt;&gt;1,NOT(ISNUMBER(H14)),H14&lt;=0,AND(J14="Complete",NOT(ISNUMBER(I14)))),"Check inputs",IF(OR(J14="Cancelled",N14="Cancelled"),"Excluded",IF(J14="Complete","Complete",IF(H14&lt;Calendar!$G$5,"Overdue",IF(J14="Blocked","Blocked","Upcoming"))))))</x:f>
        <x:v>Complete</x:v>
      </x:c>
      <x:c r="M14" s="40" t="str">
        <x:f>IF(C14="","",IF(COUNTIFS(Projects!$B$10:$B$59,C14)&lt;&gt;1,"Check Project ID",INDEX(Projects!$C$10:$C$59,MATCH(C14,Projects!$B$10:$B$59,0))))</x:f>
        <x:v>Service review</x:v>
      </x:c>
      <x:c r="N14" s="40" t="str">
        <x:f>IF(C14="","",IF(COUNTIFS(Projects!$B$10:$B$59,C14)&lt;&gt;1,"Check Project ID",INDEX(Projects!$H$10:$H$59,MATCH(C14,Projects!$B$10:$B$59,0))))</x:f>
        <x:v>Complete</x:v>
      </x:c>
      <x:c r="O14" s="40" t="n">
        <x:f>IF(L14="","",IF(OR(L14="Check inputs",L14="Excluded"),0,1))</x:f>
        <x:v>1</x:v>
      </x:c>
      <x:c r="P14" s="31"/>
      <x:c r="Q14" s="3"/>
    </x:row>
    <x:row r="15" ht="36" customHeight="1">
      <x:c r="A15" s="3"/>
      <x:c r="B15" s="35" t="str">
        <x:v>M006</x:v>
      </x:c>
      <x:c r="C15" s="35" t="str">
        <x:v>P005</x:v>
      </x:c>
      <x:c r="D15" s="35" t="str">
        <x:v>Supplier decision</x:v>
      </x:c>
      <x:c r="E15" s="35" t="str">
        <x:v>Decision</x:v>
      </x:c>
      <x:c r="F15" s="35" t="str">
        <x:v>Robin Green</x:v>
      </x:c>
      <x:c r="G15" s="37" t="n">
        <x:v>46697</x:v>
      </x:c>
      <x:c r="H15" s="37" t="n">
        <x:v>46704</x:v>
      </x:c>
      <x:c r="I15" s="37"/>
      <x:c r="J15" s="35" t="str">
        <x:v>Planned</x:v>
      </x:c>
      <x:c r="K15" s="40" t="n">
        <x:f>IF(AND(ISNUMBER(G15),ISNUMBER(H15)),H15-G15,"")</x:f>
        <x:v>7</x:v>
      </x:c>
      <x:c r="L15" s="40" t="str">
        <x:f>IF(COUNTA(B15:J15,P15)=0,"",IF(OR(B15="",C15="",D15="",F15="",J15="",COUNTIFS($B$10:$B$209,B15)&lt;&gt;1,COUNTIFS(Projects!$B$10:$B$59,C15)&lt;&gt;1,NOT(ISNUMBER(H15)),H15&lt;=0,AND(J15="Complete",NOT(ISNUMBER(I15)))),"Check inputs",IF(OR(J15="Cancelled",N15="Cancelled"),"Excluded",IF(J15="Complete","Complete",IF(H15&lt;Calendar!$G$5,"Overdue",IF(J15="Blocked","Blocked","Upcoming"))))))</x:f>
        <x:v>Upcoming</x:v>
      </x:c>
      <x:c r="M15" s="40" t="str">
        <x:f>IF(C15="","",IF(COUNTIFS(Projects!$B$10:$B$59,C15)&lt;&gt;1,"Check Project ID",INDEX(Projects!$C$10:$C$59,MATCH(C15,Projects!$B$10:$B$59,0))))</x:f>
        <x:v>Supplier onboarding</x:v>
      </x:c>
      <x:c r="N15" s="40" t="str">
        <x:f>IF(C15="","",IF(COUNTIFS(Projects!$B$10:$B$59,C15)&lt;&gt;1,"Check Project ID",INDEX(Projects!$H$10:$H$59,MATCH(C15,Projects!$B$10:$B$59,0))))</x:f>
        <x:v>On hold</x:v>
      </x:c>
      <x:c r="O15" s="40" t="n">
        <x:f>IF(L15="","",IF(OR(L15="Check inputs",L15="Excluded"),0,1))</x:f>
        <x:v>1</x:v>
      </x:c>
      <x:c r="P15" s="35"/>
      <x:c r="Q15" s="3"/>
    </x:row>
    <x:row r="16" ht="36" customHeight="1">
      <x:c r="A16" s="3"/>
      <x:c r="B16" s="31" t="str">
        <x:v>M007</x:v>
      </x:c>
      <x:c r="C16" s="31" t="str">
        <x:v>P006</x:v>
      </x:c>
      <x:c r="D16" s="31" t="str">
        <x:v>Platform go-live</x:v>
      </x:c>
      <x:c r="E16" s="31" t="str">
        <x:v>Go-live</x:v>
      </x:c>
      <x:c r="F16" s="31" t="str">
        <x:v>Drew Wilson</x:v>
      </x:c>
      <x:c r="G16" s="36" t="n">
        <x:v>46838</x:v>
      </x:c>
      <x:c r="H16" s="36" t="n">
        <x:v>46838</x:v>
      </x:c>
      <x:c r="I16" s="36"/>
      <x:c r="J16" s="31" t="str">
        <x:v>Planned</x:v>
      </x:c>
      <x:c r="K16" s="40" t="n">
        <x:f>IF(AND(ISNUMBER(G16),ISNUMBER(H16)),H16-G16,"")</x:f>
        <x:v>0</x:v>
      </x:c>
      <x:c r="L16" s="40" t="str">
        <x:f>IF(COUNTA(B16:J16,P16)=0,"",IF(OR(B16="",C16="",D16="",F16="",J16="",COUNTIFS($B$10:$B$209,B16)&lt;&gt;1,COUNTIFS(Projects!$B$10:$B$59,C16)&lt;&gt;1,NOT(ISNUMBER(H16)),H16&lt;=0,AND(J16="Complete",NOT(ISNUMBER(I16)))),"Check inputs",IF(OR(J16="Cancelled",N16="Cancelled"),"Excluded",IF(J16="Complete","Complete",IF(H16&lt;Calendar!$G$5,"Overdue",IF(J16="Blocked","Blocked","Upcoming"))))))</x:f>
        <x:v>Upcoming</x:v>
      </x:c>
      <x:c r="M16" s="40" t="str">
        <x:f>IF(C16="","",IF(COUNTIFS(Projects!$B$10:$B$59,C16)&lt;&gt;1,"Check Project ID",INDEX(Projects!$C$10:$C$59,MATCH(C16,Projects!$B$10:$B$59,0))))</x:f>
        <x:v>Data platform</x:v>
      </x:c>
      <x:c r="N16" s="40" t="str">
        <x:f>IF(C16="","",IF(COUNTIFS(Projects!$B$10:$B$59,C16)&lt;&gt;1,"Check Project ID",INDEX(Projects!$H$10:$H$59,MATCH(C16,Projects!$B$10:$B$59,0))))</x:f>
        <x:v>Planned</x:v>
      </x:c>
      <x:c r="O16" s="40" t="n">
        <x:f>IF(L16="","",IF(OR(L16="Check inputs",L16="Excluded"),0,1))</x:f>
        <x:v>1</x:v>
      </x:c>
      <x:c r="P16" s="31"/>
      <x:c r="Q16" s="3"/>
    </x:row>
    <x:row r="17" ht="36" customHeight="1">
      <x:c r="A17" s="3"/>
      <x:c r="B17" s="35"/>
      <x:c r="C17" s="35"/>
      <x:c r="D17" s="35"/>
      <x:c r="E17" s="35"/>
      <x:c r="F17" s="35"/>
      <x:c r="G17" s="37"/>
      <x:c r="H17" s="37"/>
      <x:c r="I17" s="37"/>
      <x:c r="J17" s="35"/>
      <x:c r="K17" s="40" t="str">
        <x:f>IF(AND(ISNUMBER(G17),ISNUMBER(H17)),H17-G17,"")</x:f>
      </x:c>
      <x:c r="L17" s="40" t="str">
        <x:f>IF(COUNTA(B17:J17,P17)=0,"",IF(OR(B17="",C17="",D17="",F17="",J17="",COUNTIFS($B$10:$B$209,B17)&lt;&gt;1,COUNTIFS(Projects!$B$10:$B$59,C17)&lt;&gt;1,NOT(ISNUMBER(H17)),H17&lt;=0,AND(J17="Complete",NOT(ISNUMBER(I17)))),"Check inputs",IF(OR(J17="Cancelled",N17="Cancelled"),"Excluded",IF(J17="Complete","Complete",IF(H17&lt;Calendar!$G$5,"Overdue",IF(J17="Blocked","Blocked","Upcoming"))))))</x:f>
      </x:c>
      <x:c r="M17" s="40" t="str">
        <x:f>IF(C17="","",IF(COUNTIFS(Projects!$B$10:$B$59,C17)&lt;&gt;1,"Check Project ID",INDEX(Projects!$C$10:$C$59,MATCH(C17,Projects!$B$10:$B$59,0))))</x:f>
      </x:c>
      <x:c r="N17" s="40" t="str">
        <x:f>IF(C17="","",IF(COUNTIFS(Projects!$B$10:$B$59,C17)&lt;&gt;1,"Check Project ID",INDEX(Projects!$H$10:$H$59,MATCH(C17,Projects!$B$10:$B$59,0))))</x:f>
      </x:c>
      <x:c r="O17" s="40" t="str">
        <x:f>IF(L17="","",IF(OR(L17="Check inputs",L17="Excluded"),0,1))</x:f>
      </x:c>
      <x:c r="P17" s="35"/>
      <x:c r="Q17" s="3"/>
    </x:row>
    <x:row r="18" ht="36" customHeight="1">
      <x:c r="A18" s="3"/>
      <x:c r="B18" s="31"/>
      <x:c r="C18" s="31"/>
      <x:c r="D18" s="31"/>
      <x:c r="E18" s="31"/>
      <x:c r="F18" s="31"/>
      <x:c r="G18" s="36"/>
      <x:c r="H18" s="36"/>
      <x:c r="I18" s="36"/>
      <x:c r="J18" s="31"/>
      <x:c r="K18" s="40" t="str">
        <x:f>IF(AND(ISNUMBER(G18),ISNUMBER(H18)),H18-G18,"")</x:f>
      </x:c>
      <x:c r="L18" s="40" t="str">
        <x:f>IF(COUNTA(B18:J18,P18)=0,"",IF(OR(B18="",C18="",D18="",F18="",J18="",COUNTIFS($B$10:$B$209,B18)&lt;&gt;1,COUNTIFS(Projects!$B$10:$B$59,C18)&lt;&gt;1,NOT(ISNUMBER(H18)),H18&lt;=0,AND(J18="Complete",NOT(ISNUMBER(I18)))),"Check inputs",IF(OR(J18="Cancelled",N18="Cancelled"),"Excluded",IF(J18="Complete","Complete",IF(H18&lt;Calendar!$G$5,"Overdue",IF(J18="Blocked","Blocked","Upcoming"))))))</x:f>
      </x:c>
      <x:c r="M18" s="40" t="str">
        <x:f>IF(C18="","",IF(COUNTIFS(Projects!$B$10:$B$59,C18)&lt;&gt;1,"Check Project ID",INDEX(Projects!$C$10:$C$59,MATCH(C18,Projects!$B$10:$B$59,0))))</x:f>
      </x:c>
      <x:c r="N18" s="40" t="str">
        <x:f>IF(C18="","",IF(COUNTIFS(Projects!$B$10:$B$59,C18)&lt;&gt;1,"Check Project ID",INDEX(Projects!$H$10:$H$59,MATCH(C18,Projects!$B$10:$B$59,0))))</x:f>
      </x:c>
      <x:c r="O18" s="40" t="str">
        <x:f>IF(L18="","",IF(OR(L18="Check inputs",L18="Excluded"),0,1))</x:f>
      </x:c>
      <x:c r="P18" s="31"/>
      <x:c r="Q18" s="3"/>
    </x:row>
    <x:row r="19" ht="36" customHeight="1">
      <x:c r="A19" s="3"/>
      <x:c r="B19" s="35"/>
      <x:c r="C19" s="35"/>
      <x:c r="D19" s="35"/>
      <x:c r="E19" s="35"/>
      <x:c r="F19" s="35"/>
      <x:c r="G19" s="37"/>
      <x:c r="H19" s="37"/>
      <x:c r="I19" s="37"/>
      <x:c r="J19" s="35"/>
      <x:c r="K19" s="40" t="str">
        <x:f>IF(AND(ISNUMBER(G19),ISNUMBER(H19)),H19-G19,"")</x:f>
      </x:c>
      <x:c r="L19" s="40" t="str">
        <x:f>IF(COUNTA(B19:J19,P19)=0,"",IF(OR(B19="",C19="",D19="",F19="",J19="",COUNTIFS($B$10:$B$209,B19)&lt;&gt;1,COUNTIFS(Projects!$B$10:$B$59,C19)&lt;&gt;1,NOT(ISNUMBER(H19)),H19&lt;=0,AND(J19="Complete",NOT(ISNUMBER(I19)))),"Check inputs",IF(OR(J19="Cancelled",N19="Cancelled"),"Excluded",IF(J19="Complete","Complete",IF(H19&lt;Calendar!$G$5,"Overdue",IF(J19="Blocked","Blocked","Upcoming"))))))</x:f>
      </x:c>
      <x:c r="M19" s="40" t="str">
        <x:f>IF(C19="","",IF(COUNTIFS(Projects!$B$10:$B$59,C19)&lt;&gt;1,"Check Project ID",INDEX(Projects!$C$10:$C$59,MATCH(C19,Projects!$B$10:$B$59,0))))</x:f>
      </x:c>
      <x:c r="N19" s="40" t="str">
        <x:f>IF(C19="","",IF(COUNTIFS(Projects!$B$10:$B$59,C19)&lt;&gt;1,"Check Project ID",INDEX(Projects!$H$10:$H$59,MATCH(C19,Projects!$B$10:$B$59,0))))</x:f>
      </x:c>
      <x:c r="O19" s="40" t="str">
        <x:f>IF(L19="","",IF(OR(L19="Check inputs",L19="Excluded"),0,1))</x:f>
      </x:c>
      <x:c r="P19" s="35"/>
      <x:c r="Q19" s="3"/>
    </x:row>
    <x:row r="20" ht="36" customHeight="1">
      <x:c r="A20" s="3"/>
      <x:c r="B20" s="31"/>
      <x:c r="C20" s="31"/>
      <x:c r="D20" s="31"/>
      <x:c r="E20" s="31"/>
      <x:c r="F20" s="31"/>
      <x:c r="G20" s="36"/>
      <x:c r="H20" s="36"/>
      <x:c r="I20" s="36"/>
      <x:c r="J20" s="31"/>
      <x:c r="K20" s="40" t="str">
        <x:f>IF(AND(ISNUMBER(G20),ISNUMBER(H20)),H20-G20,"")</x:f>
      </x:c>
      <x:c r="L20" s="40" t="str">
        <x:f>IF(COUNTA(B20:J20,P20)=0,"",IF(OR(B20="",C20="",D20="",F20="",J20="",COUNTIFS($B$10:$B$209,B20)&lt;&gt;1,COUNTIFS(Projects!$B$10:$B$59,C20)&lt;&gt;1,NOT(ISNUMBER(H20)),H20&lt;=0,AND(J20="Complete",NOT(ISNUMBER(I20)))),"Check inputs",IF(OR(J20="Cancelled",N20="Cancelled"),"Excluded",IF(J20="Complete","Complete",IF(H20&lt;Calendar!$G$5,"Overdue",IF(J20="Blocked","Blocked","Upcoming"))))))</x:f>
      </x:c>
      <x:c r="M20" s="40" t="str">
        <x:f>IF(C20="","",IF(COUNTIFS(Projects!$B$10:$B$59,C20)&lt;&gt;1,"Check Project ID",INDEX(Projects!$C$10:$C$59,MATCH(C20,Projects!$B$10:$B$59,0))))</x:f>
      </x:c>
      <x:c r="N20" s="40" t="str">
        <x:f>IF(C20="","",IF(COUNTIFS(Projects!$B$10:$B$59,C20)&lt;&gt;1,"Check Project ID",INDEX(Projects!$H$10:$H$59,MATCH(C20,Projects!$B$10:$B$59,0))))</x:f>
      </x:c>
      <x:c r="O20" s="40" t="str">
        <x:f>IF(L20="","",IF(OR(L20="Check inputs",L20="Excluded"),0,1))</x:f>
      </x:c>
      <x:c r="P20" s="31"/>
      <x:c r="Q20" s="3"/>
    </x:row>
    <x:row r="21" ht="36" customHeight="1">
      <x:c r="A21" s="3"/>
      <x:c r="B21" s="35"/>
      <x:c r="C21" s="35"/>
      <x:c r="D21" s="35"/>
      <x:c r="E21" s="35"/>
      <x:c r="F21" s="35"/>
      <x:c r="G21" s="37"/>
      <x:c r="H21" s="37"/>
      <x:c r="I21" s="37"/>
      <x:c r="J21" s="35"/>
      <x:c r="K21" s="40" t="str">
        <x:f>IF(AND(ISNUMBER(G21),ISNUMBER(H21)),H21-G21,"")</x:f>
      </x:c>
      <x:c r="L21" s="40" t="str">
        <x:f>IF(COUNTA(B21:J21,P21)=0,"",IF(OR(B21="",C21="",D21="",F21="",J21="",COUNTIFS($B$10:$B$209,B21)&lt;&gt;1,COUNTIFS(Projects!$B$10:$B$59,C21)&lt;&gt;1,NOT(ISNUMBER(H21)),H21&lt;=0,AND(J21="Complete",NOT(ISNUMBER(I21)))),"Check inputs",IF(OR(J21="Cancelled",N21="Cancelled"),"Excluded",IF(J21="Complete","Complete",IF(H21&lt;Calendar!$G$5,"Overdue",IF(J21="Blocked","Blocked","Upcoming"))))))</x:f>
      </x:c>
      <x:c r="M21" s="40" t="str">
        <x:f>IF(C21="","",IF(COUNTIFS(Projects!$B$10:$B$59,C21)&lt;&gt;1,"Check Project ID",INDEX(Projects!$C$10:$C$59,MATCH(C21,Projects!$B$10:$B$59,0))))</x:f>
      </x:c>
      <x:c r="N21" s="40" t="str">
        <x:f>IF(C21="","",IF(COUNTIFS(Projects!$B$10:$B$59,C21)&lt;&gt;1,"Check Project ID",INDEX(Projects!$H$10:$H$59,MATCH(C21,Projects!$B$10:$B$59,0))))</x:f>
      </x:c>
      <x:c r="O21" s="40" t="str">
        <x:f>IF(L21="","",IF(OR(L21="Check inputs",L21="Excluded"),0,1))</x:f>
      </x:c>
      <x:c r="P21" s="35"/>
      <x:c r="Q21" s="3"/>
    </x:row>
    <x:row r="22" ht="36" customHeight="1">
      <x:c r="A22" s="3"/>
      <x:c r="B22" s="31"/>
      <x:c r="C22" s="31"/>
      <x:c r="D22" s="31"/>
      <x:c r="E22" s="31"/>
      <x:c r="F22" s="31"/>
      <x:c r="G22" s="36"/>
      <x:c r="H22" s="36"/>
      <x:c r="I22" s="36"/>
      <x:c r="J22" s="31"/>
      <x:c r="K22" s="40" t="str">
        <x:f>IF(AND(ISNUMBER(G22),ISNUMBER(H22)),H22-G22,"")</x:f>
      </x:c>
      <x:c r="L22" s="40" t="str">
        <x:f>IF(COUNTA(B22:J22,P22)=0,"",IF(OR(B22="",C22="",D22="",F22="",J22="",COUNTIFS($B$10:$B$209,B22)&lt;&gt;1,COUNTIFS(Projects!$B$10:$B$59,C22)&lt;&gt;1,NOT(ISNUMBER(H22)),H22&lt;=0,AND(J22="Complete",NOT(ISNUMBER(I22)))),"Check inputs",IF(OR(J22="Cancelled",N22="Cancelled"),"Excluded",IF(J22="Complete","Complete",IF(H22&lt;Calendar!$G$5,"Overdue",IF(J22="Blocked","Blocked","Upcoming"))))))</x:f>
      </x:c>
      <x:c r="M22" s="40" t="str">
        <x:f>IF(C22="","",IF(COUNTIFS(Projects!$B$10:$B$59,C22)&lt;&gt;1,"Check Project ID",INDEX(Projects!$C$10:$C$59,MATCH(C22,Projects!$B$10:$B$59,0))))</x:f>
      </x:c>
      <x:c r="N22" s="40" t="str">
        <x:f>IF(C22="","",IF(COUNTIFS(Projects!$B$10:$B$59,C22)&lt;&gt;1,"Check Project ID",INDEX(Projects!$H$10:$H$59,MATCH(C22,Projects!$B$10:$B$59,0))))</x:f>
      </x:c>
      <x:c r="O22" s="40" t="str">
        <x:f>IF(L22="","",IF(OR(L22="Check inputs",L22="Excluded"),0,1))</x:f>
      </x:c>
      <x:c r="P22" s="31"/>
      <x:c r="Q22" s="3"/>
    </x:row>
    <x:row r="23" ht="36" customHeight="1">
      <x:c r="A23" s="3"/>
      <x:c r="B23" s="35"/>
      <x:c r="C23" s="35"/>
      <x:c r="D23" s="35"/>
      <x:c r="E23" s="35"/>
      <x:c r="F23" s="35"/>
      <x:c r="G23" s="37"/>
      <x:c r="H23" s="37"/>
      <x:c r="I23" s="37"/>
      <x:c r="J23" s="35"/>
      <x:c r="K23" s="40" t="str">
        <x:f>IF(AND(ISNUMBER(G23),ISNUMBER(H23)),H23-G23,"")</x:f>
      </x:c>
      <x:c r="L23" s="40" t="str">
        <x:f>IF(COUNTA(B23:J23,P23)=0,"",IF(OR(B23="",C23="",D23="",F23="",J23="",COUNTIFS($B$10:$B$209,B23)&lt;&gt;1,COUNTIFS(Projects!$B$10:$B$59,C23)&lt;&gt;1,NOT(ISNUMBER(H23)),H23&lt;=0,AND(J23="Complete",NOT(ISNUMBER(I23)))),"Check inputs",IF(OR(J23="Cancelled",N23="Cancelled"),"Excluded",IF(J23="Complete","Complete",IF(H23&lt;Calendar!$G$5,"Overdue",IF(J23="Blocked","Blocked","Upcoming"))))))</x:f>
      </x:c>
      <x:c r="M23" s="40" t="str">
        <x:f>IF(C23="","",IF(COUNTIFS(Projects!$B$10:$B$59,C23)&lt;&gt;1,"Check Project ID",INDEX(Projects!$C$10:$C$59,MATCH(C23,Projects!$B$10:$B$59,0))))</x:f>
      </x:c>
      <x:c r="N23" s="40" t="str">
        <x:f>IF(C23="","",IF(COUNTIFS(Projects!$B$10:$B$59,C23)&lt;&gt;1,"Check Project ID",INDEX(Projects!$H$10:$H$59,MATCH(C23,Projects!$B$10:$B$59,0))))</x:f>
      </x:c>
      <x:c r="O23" s="40" t="str">
        <x:f>IF(L23="","",IF(OR(L23="Check inputs",L23="Excluded"),0,1))</x:f>
      </x:c>
      <x:c r="P23" s="35"/>
      <x:c r="Q23" s="3"/>
    </x:row>
    <x:row r="24" ht="36" customHeight="1">
      <x:c r="A24" s="3"/>
      <x:c r="B24" s="31"/>
      <x:c r="C24" s="31"/>
      <x:c r="D24" s="31"/>
      <x:c r="E24" s="31"/>
      <x:c r="F24" s="31"/>
      <x:c r="G24" s="36"/>
      <x:c r="H24" s="36"/>
      <x:c r="I24" s="36"/>
      <x:c r="J24" s="31"/>
      <x:c r="K24" s="40" t="str">
        <x:f>IF(AND(ISNUMBER(G24),ISNUMBER(H24)),H24-G24,"")</x:f>
      </x:c>
      <x:c r="L24" s="40" t="str">
        <x:f>IF(COUNTA(B24:J24,P24)=0,"",IF(OR(B24="",C24="",D24="",F24="",J24="",COUNTIFS($B$10:$B$209,B24)&lt;&gt;1,COUNTIFS(Projects!$B$10:$B$59,C24)&lt;&gt;1,NOT(ISNUMBER(H24)),H24&lt;=0,AND(J24="Complete",NOT(ISNUMBER(I24)))),"Check inputs",IF(OR(J24="Cancelled",N24="Cancelled"),"Excluded",IF(J24="Complete","Complete",IF(H24&lt;Calendar!$G$5,"Overdue",IF(J24="Blocked","Blocked","Upcoming"))))))</x:f>
      </x:c>
      <x:c r="M24" s="40" t="str">
        <x:f>IF(C24="","",IF(COUNTIFS(Projects!$B$10:$B$59,C24)&lt;&gt;1,"Check Project ID",INDEX(Projects!$C$10:$C$59,MATCH(C24,Projects!$B$10:$B$59,0))))</x:f>
      </x:c>
      <x:c r="N24" s="40" t="str">
        <x:f>IF(C24="","",IF(COUNTIFS(Projects!$B$10:$B$59,C24)&lt;&gt;1,"Check Project ID",INDEX(Projects!$H$10:$H$59,MATCH(C24,Projects!$B$10:$B$59,0))))</x:f>
      </x:c>
      <x:c r="O24" s="40" t="str">
        <x:f>IF(L24="","",IF(OR(L24="Check inputs",L24="Excluded"),0,1))</x:f>
      </x:c>
      <x:c r="P24" s="31"/>
      <x:c r="Q24" s="3"/>
    </x:row>
    <x:row r="25" ht="36" customHeight="1">
      <x:c r="A25" s="3"/>
      <x:c r="B25" s="35"/>
      <x:c r="C25" s="35"/>
      <x:c r="D25" s="35"/>
      <x:c r="E25" s="35"/>
      <x:c r="F25" s="35"/>
      <x:c r="G25" s="37"/>
      <x:c r="H25" s="37"/>
      <x:c r="I25" s="37"/>
      <x:c r="J25" s="35"/>
      <x:c r="K25" s="40" t="str">
        <x:f>IF(AND(ISNUMBER(G25),ISNUMBER(H25)),H25-G25,"")</x:f>
      </x:c>
      <x:c r="L25" s="40" t="str">
        <x:f>IF(COUNTA(B25:J25,P25)=0,"",IF(OR(B25="",C25="",D25="",F25="",J25="",COUNTIFS($B$10:$B$209,B25)&lt;&gt;1,COUNTIFS(Projects!$B$10:$B$59,C25)&lt;&gt;1,NOT(ISNUMBER(H25)),H25&lt;=0,AND(J25="Complete",NOT(ISNUMBER(I25)))),"Check inputs",IF(OR(J25="Cancelled",N25="Cancelled"),"Excluded",IF(J25="Complete","Complete",IF(H25&lt;Calendar!$G$5,"Overdue",IF(J25="Blocked","Blocked","Upcoming"))))))</x:f>
      </x:c>
      <x:c r="M25" s="40" t="str">
        <x:f>IF(C25="","",IF(COUNTIFS(Projects!$B$10:$B$59,C25)&lt;&gt;1,"Check Project ID",INDEX(Projects!$C$10:$C$59,MATCH(C25,Projects!$B$10:$B$59,0))))</x:f>
      </x:c>
      <x:c r="N25" s="40" t="str">
        <x:f>IF(C25="","",IF(COUNTIFS(Projects!$B$10:$B$59,C25)&lt;&gt;1,"Check Project ID",INDEX(Projects!$H$10:$H$59,MATCH(C25,Projects!$B$10:$B$59,0))))</x:f>
      </x:c>
      <x:c r="O25" s="40" t="str">
        <x:f>IF(L25="","",IF(OR(L25="Check inputs",L25="Excluded"),0,1))</x:f>
      </x:c>
      <x:c r="P25" s="35"/>
      <x:c r="Q25" s="3"/>
    </x:row>
    <x:row r="26" ht="36" customHeight="1">
      <x:c r="A26" s="3"/>
      <x:c r="B26" s="31"/>
      <x:c r="C26" s="31"/>
      <x:c r="D26" s="31"/>
      <x:c r="E26" s="31"/>
      <x:c r="F26" s="31"/>
      <x:c r="G26" s="36"/>
      <x:c r="H26" s="36"/>
      <x:c r="I26" s="36"/>
      <x:c r="J26" s="31"/>
      <x:c r="K26" s="40" t="str">
        <x:f>IF(AND(ISNUMBER(G26),ISNUMBER(H26)),H26-G26,"")</x:f>
      </x:c>
      <x:c r="L26" s="40" t="str">
        <x:f>IF(COUNTA(B26:J26,P26)=0,"",IF(OR(B26="",C26="",D26="",F26="",J26="",COUNTIFS($B$10:$B$209,B26)&lt;&gt;1,COUNTIFS(Projects!$B$10:$B$59,C26)&lt;&gt;1,NOT(ISNUMBER(H26)),H26&lt;=0,AND(J26="Complete",NOT(ISNUMBER(I26)))),"Check inputs",IF(OR(J26="Cancelled",N26="Cancelled"),"Excluded",IF(J26="Complete","Complete",IF(H26&lt;Calendar!$G$5,"Overdue",IF(J26="Blocked","Blocked","Upcoming"))))))</x:f>
      </x:c>
      <x:c r="M26" s="40" t="str">
        <x:f>IF(C26="","",IF(COUNTIFS(Projects!$B$10:$B$59,C26)&lt;&gt;1,"Check Project ID",INDEX(Projects!$C$10:$C$59,MATCH(C26,Projects!$B$10:$B$59,0))))</x:f>
      </x:c>
      <x:c r="N26" s="40" t="str">
        <x:f>IF(C26="","",IF(COUNTIFS(Projects!$B$10:$B$59,C26)&lt;&gt;1,"Check Project ID",INDEX(Projects!$H$10:$H$59,MATCH(C26,Projects!$B$10:$B$59,0))))</x:f>
      </x:c>
      <x:c r="O26" s="40" t="str">
        <x:f>IF(L26="","",IF(OR(L26="Check inputs",L26="Excluded"),0,1))</x:f>
      </x:c>
      <x:c r="P26" s="31"/>
      <x:c r="Q26" s="3"/>
    </x:row>
    <x:row r="27" ht="36" customHeight="1">
      <x:c r="A27" s="3"/>
      <x:c r="B27" s="35"/>
      <x:c r="C27" s="35"/>
      <x:c r="D27" s="35"/>
      <x:c r="E27" s="35"/>
      <x:c r="F27" s="35"/>
      <x:c r="G27" s="37"/>
      <x:c r="H27" s="37"/>
      <x:c r="I27" s="37"/>
      <x:c r="J27" s="35"/>
      <x:c r="K27" s="40" t="str">
        <x:f>IF(AND(ISNUMBER(G27),ISNUMBER(H27)),H27-G27,"")</x:f>
      </x:c>
      <x:c r="L27" s="40" t="str">
        <x:f>IF(COUNTA(B27:J27,P27)=0,"",IF(OR(B27="",C27="",D27="",F27="",J27="",COUNTIFS($B$10:$B$209,B27)&lt;&gt;1,COUNTIFS(Projects!$B$10:$B$59,C27)&lt;&gt;1,NOT(ISNUMBER(H27)),H27&lt;=0,AND(J27="Complete",NOT(ISNUMBER(I27)))),"Check inputs",IF(OR(J27="Cancelled",N27="Cancelled"),"Excluded",IF(J27="Complete","Complete",IF(H27&lt;Calendar!$G$5,"Overdue",IF(J27="Blocked","Blocked","Upcoming"))))))</x:f>
      </x:c>
      <x:c r="M27" s="40" t="str">
        <x:f>IF(C27="","",IF(COUNTIFS(Projects!$B$10:$B$59,C27)&lt;&gt;1,"Check Project ID",INDEX(Projects!$C$10:$C$59,MATCH(C27,Projects!$B$10:$B$59,0))))</x:f>
      </x:c>
      <x:c r="N27" s="40" t="str">
        <x:f>IF(C27="","",IF(COUNTIFS(Projects!$B$10:$B$59,C27)&lt;&gt;1,"Check Project ID",INDEX(Projects!$H$10:$H$59,MATCH(C27,Projects!$B$10:$B$59,0))))</x:f>
      </x:c>
      <x:c r="O27" s="40" t="str">
        <x:f>IF(L27="","",IF(OR(L27="Check inputs",L27="Excluded"),0,1))</x:f>
      </x:c>
      <x:c r="P27" s="35"/>
      <x:c r="Q27" s="3"/>
    </x:row>
    <x:row r="28" ht="36" customHeight="1">
      <x:c r="A28" s="3"/>
      <x:c r="B28" s="31"/>
      <x:c r="C28" s="31"/>
      <x:c r="D28" s="31"/>
      <x:c r="E28" s="31"/>
      <x:c r="F28" s="31"/>
      <x:c r="G28" s="36"/>
      <x:c r="H28" s="36"/>
      <x:c r="I28" s="36"/>
      <x:c r="J28" s="31"/>
      <x:c r="K28" s="40" t="str">
        <x:f>IF(AND(ISNUMBER(G28),ISNUMBER(H28)),H28-G28,"")</x:f>
      </x:c>
      <x:c r="L28" s="40" t="str">
        <x:f>IF(COUNTA(B28:J28,P28)=0,"",IF(OR(B28="",C28="",D28="",F28="",J28="",COUNTIFS($B$10:$B$209,B28)&lt;&gt;1,COUNTIFS(Projects!$B$10:$B$59,C28)&lt;&gt;1,NOT(ISNUMBER(H28)),H28&lt;=0,AND(J28="Complete",NOT(ISNUMBER(I28)))),"Check inputs",IF(OR(J28="Cancelled",N28="Cancelled"),"Excluded",IF(J28="Complete","Complete",IF(H28&lt;Calendar!$G$5,"Overdue",IF(J28="Blocked","Blocked","Upcoming"))))))</x:f>
      </x:c>
      <x:c r="M28" s="40" t="str">
        <x:f>IF(C28="","",IF(COUNTIFS(Projects!$B$10:$B$59,C28)&lt;&gt;1,"Check Project ID",INDEX(Projects!$C$10:$C$59,MATCH(C28,Projects!$B$10:$B$59,0))))</x:f>
      </x:c>
      <x:c r="N28" s="40" t="str">
        <x:f>IF(C28="","",IF(COUNTIFS(Projects!$B$10:$B$59,C28)&lt;&gt;1,"Check Project ID",INDEX(Projects!$H$10:$H$59,MATCH(C28,Projects!$B$10:$B$59,0))))</x:f>
      </x:c>
      <x:c r="O28" s="40" t="str">
        <x:f>IF(L28="","",IF(OR(L28="Check inputs",L28="Excluded"),0,1))</x:f>
      </x:c>
      <x:c r="P28" s="31"/>
      <x:c r="Q28" s="3"/>
    </x:row>
    <x:row r="29" ht="36" customHeight="1">
      <x:c r="A29" s="3"/>
      <x:c r="B29" s="35"/>
      <x:c r="C29" s="35"/>
      <x:c r="D29" s="35"/>
      <x:c r="E29" s="35"/>
      <x:c r="F29" s="35"/>
      <x:c r="G29" s="37"/>
      <x:c r="H29" s="37"/>
      <x:c r="I29" s="37"/>
      <x:c r="J29" s="35"/>
      <x:c r="K29" s="40" t="str">
        <x:f>IF(AND(ISNUMBER(G29),ISNUMBER(H29)),H29-G29,"")</x:f>
      </x:c>
      <x:c r="L29" s="40" t="str">
        <x:f>IF(COUNTA(B29:J29,P29)=0,"",IF(OR(B29="",C29="",D29="",F29="",J29="",COUNTIFS($B$10:$B$209,B29)&lt;&gt;1,COUNTIFS(Projects!$B$10:$B$59,C29)&lt;&gt;1,NOT(ISNUMBER(H29)),H29&lt;=0,AND(J29="Complete",NOT(ISNUMBER(I29)))),"Check inputs",IF(OR(J29="Cancelled",N29="Cancelled"),"Excluded",IF(J29="Complete","Complete",IF(H29&lt;Calendar!$G$5,"Overdue",IF(J29="Blocked","Blocked","Upcoming"))))))</x:f>
      </x:c>
      <x:c r="M29" s="40" t="str">
        <x:f>IF(C29="","",IF(COUNTIFS(Projects!$B$10:$B$59,C29)&lt;&gt;1,"Check Project ID",INDEX(Projects!$C$10:$C$59,MATCH(C29,Projects!$B$10:$B$59,0))))</x:f>
      </x:c>
      <x:c r="N29" s="40" t="str">
        <x:f>IF(C29="","",IF(COUNTIFS(Projects!$B$10:$B$59,C29)&lt;&gt;1,"Check Project ID",INDEX(Projects!$H$10:$H$59,MATCH(C29,Projects!$B$10:$B$59,0))))</x:f>
      </x:c>
      <x:c r="O29" s="40" t="str">
        <x:f>IF(L29="","",IF(OR(L29="Check inputs",L29="Excluded"),0,1))</x:f>
      </x:c>
      <x:c r="P29" s="35"/>
      <x:c r="Q29" s="3"/>
    </x:row>
    <x:row r="30" ht="36" customHeight="1">
      <x:c r="A30" s="3"/>
      <x:c r="B30" s="31"/>
      <x:c r="C30" s="31"/>
      <x:c r="D30" s="31"/>
      <x:c r="E30" s="31"/>
      <x:c r="F30" s="31"/>
      <x:c r="G30" s="36"/>
      <x:c r="H30" s="36"/>
      <x:c r="I30" s="36"/>
      <x:c r="J30" s="31"/>
      <x:c r="K30" s="40" t="str">
        <x:f>IF(AND(ISNUMBER(G30),ISNUMBER(H30)),H30-G30,"")</x:f>
      </x:c>
      <x:c r="L30" s="40" t="str">
        <x:f>IF(COUNTA(B30:J30,P30)=0,"",IF(OR(B30="",C30="",D30="",F30="",J30="",COUNTIFS($B$10:$B$209,B30)&lt;&gt;1,COUNTIFS(Projects!$B$10:$B$59,C30)&lt;&gt;1,NOT(ISNUMBER(H30)),H30&lt;=0,AND(J30="Complete",NOT(ISNUMBER(I30)))),"Check inputs",IF(OR(J30="Cancelled",N30="Cancelled"),"Excluded",IF(J30="Complete","Complete",IF(H30&lt;Calendar!$G$5,"Overdue",IF(J30="Blocked","Blocked","Upcoming"))))))</x:f>
      </x:c>
      <x:c r="M30" s="40" t="str">
        <x:f>IF(C30="","",IF(COUNTIFS(Projects!$B$10:$B$59,C30)&lt;&gt;1,"Check Project ID",INDEX(Projects!$C$10:$C$59,MATCH(C30,Projects!$B$10:$B$59,0))))</x:f>
      </x:c>
      <x:c r="N30" s="40" t="str">
        <x:f>IF(C30="","",IF(COUNTIFS(Projects!$B$10:$B$59,C30)&lt;&gt;1,"Check Project ID",INDEX(Projects!$H$10:$H$59,MATCH(C30,Projects!$B$10:$B$59,0))))</x:f>
      </x:c>
      <x:c r="O30" s="40" t="str">
        <x:f>IF(L30="","",IF(OR(L30="Check inputs",L30="Excluded"),0,1))</x:f>
      </x:c>
      <x:c r="P30" s="31"/>
      <x:c r="Q30" s="3"/>
    </x:row>
    <x:row r="31" ht="36" customHeight="1">
      <x:c r="A31" s="3"/>
      <x:c r="B31" s="35"/>
      <x:c r="C31" s="35"/>
      <x:c r="D31" s="35"/>
      <x:c r="E31" s="35"/>
      <x:c r="F31" s="35"/>
      <x:c r="G31" s="37"/>
      <x:c r="H31" s="37"/>
      <x:c r="I31" s="37"/>
      <x:c r="J31" s="35"/>
      <x:c r="K31" s="40" t="str">
        <x:f>IF(AND(ISNUMBER(G31),ISNUMBER(H31)),H31-G31,"")</x:f>
      </x:c>
      <x:c r="L31" s="40" t="str">
        <x:f>IF(COUNTA(B31:J31,P31)=0,"",IF(OR(B31="",C31="",D31="",F31="",J31="",COUNTIFS($B$10:$B$209,B31)&lt;&gt;1,COUNTIFS(Projects!$B$10:$B$59,C31)&lt;&gt;1,NOT(ISNUMBER(H31)),H31&lt;=0,AND(J31="Complete",NOT(ISNUMBER(I31)))),"Check inputs",IF(OR(J31="Cancelled",N31="Cancelled"),"Excluded",IF(J31="Complete","Complete",IF(H31&lt;Calendar!$G$5,"Overdue",IF(J31="Blocked","Blocked","Upcoming"))))))</x:f>
      </x:c>
      <x:c r="M31" s="40" t="str">
        <x:f>IF(C31="","",IF(COUNTIFS(Projects!$B$10:$B$59,C31)&lt;&gt;1,"Check Project ID",INDEX(Projects!$C$10:$C$59,MATCH(C31,Projects!$B$10:$B$59,0))))</x:f>
      </x:c>
      <x:c r="N31" s="40" t="str">
        <x:f>IF(C31="","",IF(COUNTIFS(Projects!$B$10:$B$59,C31)&lt;&gt;1,"Check Project ID",INDEX(Projects!$H$10:$H$59,MATCH(C31,Projects!$B$10:$B$59,0))))</x:f>
      </x:c>
      <x:c r="O31" s="40" t="str">
        <x:f>IF(L31="","",IF(OR(L31="Check inputs",L31="Excluded"),0,1))</x:f>
      </x:c>
      <x:c r="P31" s="35"/>
      <x:c r="Q31" s="3"/>
    </x:row>
    <x:row r="32" ht="36" customHeight="1">
      <x:c r="A32" s="3"/>
      <x:c r="B32" s="31"/>
      <x:c r="C32" s="31"/>
      <x:c r="D32" s="31"/>
      <x:c r="E32" s="31"/>
      <x:c r="F32" s="31"/>
      <x:c r="G32" s="36"/>
      <x:c r="H32" s="36"/>
      <x:c r="I32" s="36"/>
      <x:c r="J32" s="31"/>
      <x:c r="K32" s="40" t="str">
        <x:f>IF(AND(ISNUMBER(G32),ISNUMBER(H32)),H32-G32,"")</x:f>
      </x:c>
      <x:c r="L32" s="40" t="str">
        <x:f>IF(COUNTA(B32:J32,P32)=0,"",IF(OR(B32="",C32="",D32="",F32="",J32="",COUNTIFS($B$10:$B$209,B32)&lt;&gt;1,COUNTIFS(Projects!$B$10:$B$59,C32)&lt;&gt;1,NOT(ISNUMBER(H32)),H32&lt;=0,AND(J32="Complete",NOT(ISNUMBER(I32)))),"Check inputs",IF(OR(J32="Cancelled",N32="Cancelled"),"Excluded",IF(J32="Complete","Complete",IF(H32&lt;Calendar!$G$5,"Overdue",IF(J32="Blocked","Blocked","Upcoming"))))))</x:f>
      </x:c>
      <x:c r="M32" s="40" t="str">
        <x:f>IF(C32="","",IF(COUNTIFS(Projects!$B$10:$B$59,C32)&lt;&gt;1,"Check Project ID",INDEX(Projects!$C$10:$C$59,MATCH(C32,Projects!$B$10:$B$59,0))))</x:f>
      </x:c>
      <x:c r="N32" s="40" t="str">
        <x:f>IF(C32="","",IF(COUNTIFS(Projects!$B$10:$B$59,C32)&lt;&gt;1,"Check Project ID",INDEX(Projects!$H$10:$H$59,MATCH(C32,Projects!$B$10:$B$59,0))))</x:f>
      </x:c>
      <x:c r="O32" s="40" t="str">
        <x:f>IF(L32="","",IF(OR(L32="Check inputs",L32="Excluded"),0,1))</x:f>
      </x:c>
      <x:c r="P32" s="31"/>
      <x:c r="Q32" s="3"/>
    </x:row>
    <x:row r="33" ht="36" customHeight="1">
      <x:c r="A33" s="3"/>
      <x:c r="B33" s="35"/>
      <x:c r="C33" s="35"/>
      <x:c r="D33" s="35"/>
      <x:c r="E33" s="35"/>
      <x:c r="F33" s="35"/>
      <x:c r="G33" s="37"/>
      <x:c r="H33" s="37"/>
      <x:c r="I33" s="37"/>
      <x:c r="J33" s="35"/>
      <x:c r="K33" s="40" t="str">
        <x:f>IF(AND(ISNUMBER(G33),ISNUMBER(H33)),H33-G33,"")</x:f>
      </x:c>
      <x:c r="L33" s="40" t="str">
        <x:f>IF(COUNTA(B33:J33,P33)=0,"",IF(OR(B33="",C33="",D33="",F33="",J33="",COUNTIFS($B$10:$B$209,B33)&lt;&gt;1,COUNTIFS(Projects!$B$10:$B$59,C33)&lt;&gt;1,NOT(ISNUMBER(H33)),H33&lt;=0,AND(J33="Complete",NOT(ISNUMBER(I33)))),"Check inputs",IF(OR(J33="Cancelled",N33="Cancelled"),"Excluded",IF(J33="Complete","Complete",IF(H33&lt;Calendar!$G$5,"Overdue",IF(J33="Blocked","Blocked","Upcoming"))))))</x:f>
      </x:c>
      <x:c r="M33" s="40" t="str">
        <x:f>IF(C33="","",IF(COUNTIFS(Projects!$B$10:$B$59,C33)&lt;&gt;1,"Check Project ID",INDEX(Projects!$C$10:$C$59,MATCH(C33,Projects!$B$10:$B$59,0))))</x:f>
      </x:c>
      <x:c r="N33" s="40" t="str">
        <x:f>IF(C33="","",IF(COUNTIFS(Projects!$B$10:$B$59,C33)&lt;&gt;1,"Check Project ID",INDEX(Projects!$H$10:$H$59,MATCH(C33,Projects!$B$10:$B$59,0))))</x:f>
      </x:c>
      <x:c r="O33" s="40" t="str">
        <x:f>IF(L33="","",IF(OR(L33="Check inputs",L33="Excluded"),0,1))</x:f>
      </x:c>
      <x:c r="P33" s="35"/>
      <x:c r="Q33" s="3"/>
    </x:row>
    <x:row r="34" ht="36" customHeight="1">
      <x:c r="A34" s="3"/>
      <x:c r="B34" s="31"/>
      <x:c r="C34" s="31"/>
      <x:c r="D34" s="31"/>
      <x:c r="E34" s="31"/>
      <x:c r="F34" s="31"/>
      <x:c r="G34" s="36"/>
      <x:c r="H34" s="36"/>
      <x:c r="I34" s="36"/>
      <x:c r="J34" s="31"/>
      <x:c r="K34" s="40" t="str">
        <x:f>IF(AND(ISNUMBER(G34),ISNUMBER(H34)),H34-G34,"")</x:f>
      </x:c>
      <x:c r="L34" s="40" t="str">
        <x:f>IF(COUNTA(B34:J34,P34)=0,"",IF(OR(B34="",C34="",D34="",F34="",J34="",COUNTIFS($B$10:$B$209,B34)&lt;&gt;1,COUNTIFS(Projects!$B$10:$B$59,C34)&lt;&gt;1,NOT(ISNUMBER(H34)),H34&lt;=0,AND(J34="Complete",NOT(ISNUMBER(I34)))),"Check inputs",IF(OR(J34="Cancelled",N34="Cancelled"),"Excluded",IF(J34="Complete","Complete",IF(H34&lt;Calendar!$G$5,"Overdue",IF(J34="Blocked","Blocked","Upcoming"))))))</x:f>
      </x:c>
      <x:c r="M34" s="40" t="str">
        <x:f>IF(C34="","",IF(COUNTIFS(Projects!$B$10:$B$59,C34)&lt;&gt;1,"Check Project ID",INDEX(Projects!$C$10:$C$59,MATCH(C34,Projects!$B$10:$B$59,0))))</x:f>
      </x:c>
      <x:c r="N34" s="40" t="str">
        <x:f>IF(C34="","",IF(COUNTIFS(Projects!$B$10:$B$59,C34)&lt;&gt;1,"Check Project ID",INDEX(Projects!$H$10:$H$59,MATCH(C34,Projects!$B$10:$B$59,0))))</x:f>
      </x:c>
      <x:c r="O34" s="40" t="str">
        <x:f>IF(L34="","",IF(OR(L34="Check inputs",L34="Excluded"),0,1))</x:f>
      </x:c>
      <x:c r="P34" s="31"/>
      <x:c r="Q34" s="3"/>
    </x:row>
    <x:row r="35" ht="36" customHeight="1">
      <x:c r="A35" s="3"/>
      <x:c r="B35" s="35"/>
      <x:c r="C35" s="35"/>
      <x:c r="D35" s="35"/>
      <x:c r="E35" s="35"/>
      <x:c r="F35" s="35"/>
      <x:c r="G35" s="37"/>
      <x:c r="H35" s="37"/>
      <x:c r="I35" s="37"/>
      <x:c r="J35" s="35"/>
      <x:c r="K35" s="40" t="str">
        <x:f>IF(AND(ISNUMBER(G35),ISNUMBER(H35)),H35-G35,"")</x:f>
      </x:c>
      <x:c r="L35" s="40" t="str">
        <x:f>IF(COUNTA(B35:J35,P35)=0,"",IF(OR(B35="",C35="",D35="",F35="",J35="",COUNTIFS($B$10:$B$209,B35)&lt;&gt;1,COUNTIFS(Projects!$B$10:$B$59,C35)&lt;&gt;1,NOT(ISNUMBER(H35)),H35&lt;=0,AND(J35="Complete",NOT(ISNUMBER(I35)))),"Check inputs",IF(OR(J35="Cancelled",N35="Cancelled"),"Excluded",IF(J35="Complete","Complete",IF(H35&lt;Calendar!$G$5,"Overdue",IF(J35="Blocked","Blocked","Upcoming"))))))</x:f>
      </x:c>
      <x:c r="M35" s="40" t="str">
        <x:f>IF(C35="","",IF(COUNTIFS(Projects!$B$10:$B$59,C35)&lt;&gt;1,"Check Project ID",INDEX(Projects!$C$10:$C$59,MATCH(C35,Projects!$B$10:$B$59,0))))</x:f>
      </x:c>
      <x:c r="N35" s="40" t="str">
        <x:f>IF(C35="","",IF(COUNTIFS(Projects!$B$10:$B$59,C35)&lt;&gt;1,"Check Project ID",INDEX(Projects!$H$10:$H$59,MATCH(C35,Projects!$B$10:$B$59,0))))</x:f>
      </x:c>
      <x:c r="O35" s="40" t="str">
        <x:f>IF(L35="","",IF(OR(L35="Check inputs",L35="Excluded"),0,1))</x:f>
      </x:c>
      <x:c r="P35" s="35"/>
      <x:c r="Q35" s="3"/>
    </x:row>
    <x:row r="36" ht="36" customHeight="1">
      <x:c r="A36" s="3"/>
      <x:c r="B36" s="31"/>
      <x:c r="C36" s="31"/>
      <x:c r="D36" s="31"/>
      <x:c r="E36" s="31"/>
      <x:c r="F36" s="31"/>
      <x:c r="G36" s="36"/>
      <x:c r="H36" s="36"/>
      <x:c r="I36" s="36"/>
      <x:c r="J36" s="31"/>
      <x:c r="K36" s="40" t="str">
        <x:f>IF(AND(ISNUMBER(G36),ISNUMBER(H36)),H36-G36,"")</x:f>
      </x:c>
      <x:c r="L36" s="40" t="str">
        <x:f>IF(COUNTA(B36:J36,P36)=0,"",IF(OR(B36="",C36="",D36="",F36="",J36="",COUNTIFS($B$10:$B$209,B36)&lt;&gt;1,COUNTIFS(Projects!$B$10:$B$59,C36)&lt;&gt;1,NOT(ISNUMBER(H36)),H36&lt;=0,AND(J36="Complete",NOT(ISNUMBER(I36)))),"Check inputs",IF(OR(J36="Cancelled",N36="Cancelled"),"Excluded",IF(J36="Complete","Complete",IF(H36&lt;Calendar!$G$5,"Overdue",IF(J36="Blocked","Blocked","Upcoming"))))))</x:f>
      </x:c>
      <x:c r="M36" s="40" t="str">
        <x:f>IF(C36="","",IF(COUNTIFS(Projects!$B$10:$B$59,C36)&lt;&gt;1,"Check Project ID",INDEX(Projects!$C$10:$C$59,MATCH(C36,Projects!$B$10:$B$59,0))))</x:f>
      </x:c>
      <x:c r="N36" s="40" t="str">
        <x:f>IF(C36="","",IF(COUNTIFS(Projects!$B$10:$B$59,C36)&lt;&gt;1,"Check Project ID",INDEX(Projects!$H$10:$H$59,MATCH(C36,Projects!$B$10:$B$59,0))))</x:f>
      </x:c>
      <x:c r="O36" s="40" t="str">
        <x:f>IF(L36="","",IF(OR(L36="Check inputs",L36="Excluded"),0,1))</x:f>
      </x:c>
      <x:c r="P36" s="31"/>
      <x:c r="Q36" s="3"/>
    </x:row>
    <x:row r="37" ht="36" customHeight="1">
      <x:c r="A37" s="3"/>
      <x:c r="B37" s="35"/>
      <x:c r="C37" s="35"/>
      <x:c r="D37" s="35"/>
      <x:c r="E37" s="35"/>
      <x:c r="F37" s="35"/>
      <x:c r="G37" s="37"/>
      <x:c r="H37" s="37"/>
      <x:c r="I37" s="37"/>
      <x:c r="J37" s="35"/>
      <x:c r="K37" s="40" t="str">
        <x:f>IF(AND(ISNUMBER(G37),ISNUMBER(H37)),H37-G37,"")</x:f>
      </x:c>
      <x:c r="L37" s="40" t="str">
        <x:f>IF(COUNTA(B37:J37,P37)=0,"",IF(OR(B37="",C37="",D37="",F37="",J37="",COUNTIFS($B$10:$B$209,B37)&lt;&gt;1,COUNTIFS(Projects!$B$10:$B$59,C37)&lt;&gt;1,NOT(ISNUMBER(H37)),H37&lt;=0,AND(J37="Complete",NOT(ISNUMBER(I37)))),"Check inputs",IF(OR(J37="Cancelled",N37="Cancelled"),"Excluded",IF(J37="Complete","Complete",IF(H37&lt;Calendar!$G$5,"Overdue",IF(J37="Blocked","Blocked","Upcoming"))))))</x:f>
      </x:c>
      <x:c r="M37" s="40" t="str">
        <x:f>IF(C37="","",IF(COUNTIFS(Projects!$B$10:$B$59,C37)&lt;&gt;1,"Check Project ID",INDEX(Projects!$C$10:$C$59,MATCH(C37,Projects!$B$10:$B$59,0))))</x:f>
      </x:c>
      <x:c r="N37" s="40" t="str">
        <x:f>IF(C37="","",IF(COUNTIFS(Projects!$B$10:$B$59,C37)&lt;&gt;1,"Check Project ID",INDEX(Projects!$H$10:$H$59,MATCH(C37,Projects!$B$10:$B$59,0))))</x:f>
      </x:c>
      <x:c r="O37" s="40" t="str">
        <x:f>IF(L37="","",IF(OR(L37="Check inputs",L37="Excluded"),0,1))</x:f>
      </x:c>
      <x:c r="P37" s="35"/>
      <x:c r="Q37" s="3"/>
    </x:row>
    <x:row r="38" ht="36" customHeight="1">
      <x:c r="A38" s="3"/>
      <x:c r="B38" s="31"/>
      <x:c r="C38" s="31"/>
      <x:c r="D38" s="31"/>
      <x:c r="E38" s="31"/>
      <x:c r="F38" s="31"/>
      <x:c r="G38" s="36"/>
      <x:c r="H38" s="36"/>
      <x:c r="I38" s="36"/>
      <x:c r="J38" s="31"/>
      <x:c r="K38" s="40" t="str">
        <x:f>IF(AND(ISNUMBER(G38),ISNUMBER(H38)),H38-G38,"")</x:f>
      </x:c>
      <x:c r="L38" s="40" t="str">
        <x:f>IF(COUNTA(B38:J38,P38)=0,"",IF(OR(B38="",C38="",D38="",F38="",J38="",COUNTIFS($B$10:$B$209,B38)&lt;&gt;1,COUNTIFS(Projects!$B$10:$B$59,C38)&lt;&gt;1,NOT(ISNUMBER(H38)),H38&lt;=0,AND(J38="Complete",NOT(ISNUMBER(I38)))),"Check inputs",IF(OR(J38="Cancelled",N38="Cancelled"),"Excluded",IF(J38="Complete","Complete",IF(H38&lt;Calendar!$G$5,"Overdue",IF(J38="Blocked","Blocked","Upcoming"))))))</x:f>
      </x:c>
      <x:c r="M38" s="40" t="str">
        <x:f>IF(C38="","",IF(COUNTIFS(Projects!$B$10:$B$59,C38)&lt;&gt;1,"Check Project ID",INDEX(Projects!$C$10:$C$59,MATCH(C38,Projects!$B$10:$B$59,0))))</x:f>
      </x:c>
      <x:c r="N38" s="40" t="str">
        <x:f>IF(C38="","",IF(COUNTIFS(Projects!$B$10:$B$59,C38)&lt;&gt;1,"Check Project ID",INDEX(Projects!$H$10:$H$59,MATCH(C38,Projects!$B$10:$B$59,0))))</x:f>
      </x:c>
      <x:c r="O38" s="40" t="str">
        <x:f>IF(L38="","",IF(OR(L38="Check inputs",L38="Excluded"),0,1))</x:f>
      </x:c>
      <x:c r="P38" s="31"/>
      <x:c r="Q38" s="3"/>
    </x:row>
    <x:row r="39" ht="36" customHeight="1">
      <x:c r="A39" s="3"/>
      <x:c r="B39" s="35"/>
      <x:c r="C39" s="35"/>
      <x:c r="D39" s="35"/>
      <x:c r="E39" s="35"/>
      <x:c r="F39" s="35"/>
      <x:c r="G39" s="37"/>
      <x:c r="H39" s="37"/>
      <x:c r="I39" s="37"/>
      <x:c r="J39" s="35"/>
      <x:c r="K39" s="40" t="str">
        <x:f>IF(AND(ISNUMBER(G39),ISNUMBER(H39)),H39-G39,"")</x:f>
      </x:c>
      <x:c r="L39" s="40" t="str">
        <x:f>IF(COUNTA(B39:J39,P39)=0,"",IF(OR(B39="",C39="",D39="",F39="",J39="",COUNTIFS($B$10:$B$209,B39)&lt;&gt;1,COUNTIFS(Projects!$B$10:$B$59,C39)&lt;&gt;1,NOT(ISNUMBER(H39)),H39&lt;=0,AND(J39="Complete",NOT(ISNUMBER(I39)))),"Check inputs",IF(OR(J39="Cancelled",N39="Cancelled"),"Excluded",IF(J39="Complete","Complete",IF(H39&lt;Calendar!$G$5,"Overdue",IF(J39="Blocked","Blocked","Upcoming"))))))</x:f>
      </x:c>
      <x:c r="M39" s="40" t="str">
        <x:f>IF(C39="","",IF(COUNTIFS(Projects!$B$10:$B$59,C39)&lt;&gt;1,"Check Project ID",INDEX(Projects!$C$10:$C$59,MATCH(C39,Projects!$B$10:$B$59,0))))</x:f>
      </x:c>
      <x:c r="N39" s="40" t="str">
        <x:f>IF(C39="","",IF(COUNTIFS(Projects!$B$10:$B$59,C39)&lt;&gt;1,"Check Project ID",INDEX(Projects!$H$10:$H$59,MATCH(C39,Projects!$B$10:$B$59,0))))</x:f>
      </x:c>
      <x:c r="O39" s="40" t="str">
        <x:f>IF(L39="","",IF(OR(L39="Check inputs",L39="Excluded"),0,1))</x:f>
      </x:c>
      <x:c r="P39" s="35"/>
      <x:c r="Q39" s="3"/>
    </x:row>
    <x:row r="40" ht="36" customHeight="1">
      <x:c r="A40" s="3"/>
      <x:c r="B40" s="31"/>
      <x:c r="C40" s="31"/>
      <x:c r="D40" s="31"/>
      <x:c r="E40" s="31"/>
      <x:c r="F40" s="31"/>
      <x:c r="G40" s="36"/>
      <x:c r="H40" s="36"/>
      <x:c r="I40" s="36"/>
      <x:c r="J40" s="31"/>
      <x:c r="K40" s="40" t="str">
        <x:f>IF(AND(ISNUMBER(G40),ISNUMBER(H40)),H40-G40,"")</x:f>
      </x:c>
      <x:c r="L40" s="40" t="str">
        <x:f>IF(COUNTA(B40:J40,P40)=0,"",IF(OR(B40="",C40="",D40="",F40="",J40="",COUNTIFS($B$10:$B$209,B40)&lt;&gt;1,COUNTIFS(Projects!$B$10:$B$59,C40)&lt;&gt;1,NOT(ISNUMBER(H40)),H40&lt;=0,AND(J40="Complete",NOT(ISNUMBER(I40)))),"Check inputs",IF(OR(J40="Cancelled",N40="Cancelled"),"Excluded",IF(J40="Complete","Complete",IF(H40&lt;Calendar!$G$5,"Overdue",IF(J40="Blocked","Blocked","Upcoming"))))))</x:f>
      </x:c>
      <x:c r="M40" s="40" t="str">
        <x:f>IF(C40="","",IF(COUNTIFS(Projects!$B$10:$B$59,C40)&lt;&gt;1,"Check Project ID",INDEX(Projects!$C$10:$C$59,MATCH(C40,Projects!$B$10:$B$59,0))))</x:f>
      </x:c>
      <x:c r="N40" s="40" t="str">
        <x:f>IF(C40="","",IF(COUNTIFS(Projects!$B$10:$B$59,C40)&lt;&gt;1,"Check Project ID",INDEX(Projects!$H$10:$H$59,MATCH(C40,Projects!$B$10:$B$59,0))))</x:f>
      </x:c>
      <x:c r="O40" s="40" t="str">
        <x:f>IF(L40="","",IF(OR(L40="Check inputs",L40="Excluded"),0,1))</x:f>
      </x:c>
      <x:c r="P40" s="31"/>
      <x:c r="Q40" s="3"/>
    </x:row>
    <x:row r="41" ht="36" customHeight="1">
      <x:c r="A41" s="3"/>
      <x:c r="B41" s="35"/>
      <x:c r="C41" s="35"/>
      <x:c r="D41" s="35"/>
      <x:c r="E41" s="35"/>
      <x:c r="F41" s="35"/>
      <x:c r="G41" s="37"/>
      <x:c r="H41" s="37"/>
      <x:c r="I41" s="37"/>
      <x:c r="J41" s="35"/>
      <x:c r="K41" s="40" t="str">
        <x:f>IF(AND(ISNUMBER(G41),ISNUMBER(H41)),H41-G41,"")</x:f>
      </x:c>
      <x:c r="L41" s="40" t="str">
        <x:f>IF(COUNTA(B41:J41,P41)=0,"",IF(OR(B41="",C41="",D41="",F41="",J41="",COUNTIFS($B$10:$B$209,B41)&lt;&gt;1,COUNTIFS(Projects!$B$10:$B$59,C41)&lt;&gt;1,NOT(ISNUMBER(H41)),H41&lt;=0,AND(J41="Complete",NOT(ISNUMBER(I41)))),"Check inputs",IF(OR(J41="Cancelled",N41="Cancelled"),"Excluded",IF(J41="Complete","Complete",IF(H41&lt;Calendar!$G$5,"Overdue",IF(J41="Blocked","Blocked","Upcoming"))))))</x:f>
      </x:c>
      <x:c r="M41" s="40" t="str">
        <x:f>IF(C41="","",IF(COUNTIFS(Projects!$B$10:$B$59,C41)&lt;&gt;1,"Check Project ID",INDEX(Projects!$C$10:$C$59,MATCH(C41,Projects!$B$10:$B$59,0))))</x:f>
      </x:c>
      <x:c r="N41" s="40" t="str">
        <x:f>IF(C41="","",IF(COUNTIFS(Projects!$B$10:$B$59,C41)&lt;&gt;1,"Check Project ID",INDEX(Projects!$H$10:$H$59,MATCH(C41,Projects!$B$10:$B$59,0))))</x:f>
      </x:c>
      <x:c r="O41" s="40" t="str">
        <x:f>IF(L41="","",IF(OR(L41="Check inputs",L41="Excluded"),0,1))</x:f>
      </x:c>
      <x:c r="P41" s="35"/>
      <x:c r="Q41" s="3"/>
    </x:row>
    <x:row r="42" ht="36" customHeight="1">
      <x:c r="A42" s="3"/>
      <x:c r="B42" s="31"/>
      <x:c r="C42" s="31"/>
      <x:c r="D42" s="31"/>
      <x:c r="E42" s="31"/>
      <x:c r="F42" s="31"/>
      <x:c r="G42" s="36"/>
      <x:c r="H42" s="36"/>
      <x:c r="I42" s="36"/>
      <x:c r="J42" s="31"/>
      <x:c r="K42" s="40" t="str">
        <x:f>IF(AND(ISNUMBER(G42),ISNUMBER(H42)),H42-G42,"")</x:f>
      </x:c>
      <x:c r="L42" s="40" t="str">
        <x:f>IF(COUNTA(B42:J42,P42)=0,"",IF(OR(B42="",C42="",D42="",F42="",J42="",COUNTIFS($B$10:$B$209,B42)&lt;&gt;1,COUNTIFS(Projects!$B$10:$B$59,C42)&lt;&gt;1,NOT(ISNUMBER(H42)),H42&lt;=0,AND(J42="Complete",NOT(ISNUMBER(I42)))),"Check inputs",IF(OR(J42="Cancelled",N42="Cancelled"),"Excluded",IF(J42="Complete","Complete",IF(H42&lt;Calendar!$G$5,"Overdue",IF(J42="Blocked","Blocked","Upcoming"))))))</x:f>
      </x:c>
      <x:c r="M42" s="40" t="str">
        <x:f>IF(C42="","",IF(COUNTIFS(Projects!$B$10:$B$59,C42)&lt;&gt;1,"Check Project ID",INDEX(Projects!$C$10:$C$59,MATCH(C42,Projects!$B$10:$B$59,0))))</x:f>
      </x:c>
      <x:c r="N42" s="40" t="str">
        <x:f>IF(C42="","",IF(COUNTIFS(Projects!$B$10:$B$59,C42)&lt;&gt;1,"Check Project ID",INDEX(Projects!$H$10:$H$59,MATCH(C42,Projects!$B$10:$B$59,0))))</x:f>
      </x:c>
      <x:c r="O42" s="40" t="str">
        <x:f>IF(L42="","",IF(OR(L42="Check inputs",L42="Excluded"),0,1))</x:f>
      </x:c>
      <x:c r="P42" s="31"/>
      <x:c r="Q42" s="3"/>
    </x:row>
    <x:row r="43" ht="36" customHeight="1">
      <x:c r="A43" s="3"/>
      <x:c r="B43" s="35"/>
      <x:c r="C43" s="35"/>
      <x:c r="D43" s="35"/>
      <x:c r="E43" s="35"/>
      <x:c r="F43" s="35"/>
      <x:c r="G43" s="37"/>
      <x:c r="H43" s="37"/>
      <x:c r="I43" s="37"/>
      <x:c r="J43" s="35"/>
      <x:c r="K43" s="40" t="str">
        <x:f>IF(AND(ISNUMBER(G43),ISNUMBER(H43)),H43-G43,"")</x:f>
      </x:c>
      <x:c r="L43" s="40" t="str">
        <x:f>IF(COUNTA(B43:J43,P43)=0,"",IF(OR(B43="",C43="",D43="",F43="",J43="",COUNTIFS($B$10:$B$209,B43)&lt;&gt;1,COUNTIFS(Projects!$B$10:$B$59,C43)&lt;&gt;1,NOT(ISNUMBER(H43)),H43&lt;=0,AND(J43="Complete",NOT(ISNUMBER(I43)))),"Check inputs",IF(OR(J43="Cancelled",N43="Cancelled"),"Excluded",IF(J43="Complete","Complete",IF(H43&lt;Calendar!$G$5,"Overdue",IF(J43="Blocked","Blocked","Upcoming"))))))</x:f>
      </x:c>
      <x:c r="M43" s="40" t="str">
        <x:f>IF(C43="","",IF(COUNTIFS(Projects!$B$10:$B$59,C43)&lt;&gt;1,"Check Project ID",INDEX(Projects!$C$10:$C$59,MATCH(C43,Projects!$B$10:$B$59,0))))</x:f>
      </x:c>
      <x:c r="N43" s="40" t="str">
        <x:f>IF(C43="","",IF(COUNTIFS(Projects!$B$10:$B$59,C43)&lt;&gt;1,"Check Project ID",INDEX(Projects!$H$10:$H$59,MATCH(C43,Projects!$B$10:$B$59,0))))</x:f>
      </x:c>
      <x:c r="O43" s="40" t="str">
        <x:f>IF(L43="","",IF(OR(L43="Check inputs",L43="Excluded"),0,1))</x:f>
      </x:c>
      <x:c r="P43" s="35"/>
      <x:c r="Q43" s="3"/>
    </x:row>
    <x:row r="44" ht="36" customHeight="1">
      <x:c r="A44" s="3"/>
      <x:c r="B44" s="31"/>
      <x:c r="C44" s="31"/>
      <x:c r="D44" s="31"/>
      <x:c r="E44" s="31"/>
      <x:c r="F44" s="31"/>
      <x:c r="G44" s="36"/>
      <x:c r="H44" s="36"/>
      <x:c r="I44" s="36"/>
      <x:c r="J44" s="31"/>
      <x:c r="K44" s="40" t="str">
        <x:f>IF(AND(ISNUMBER(G44),ISNUMBER(H44)),H44-G44,"")</x:f>
      </x:c>
      <x:c r="L44" s="40" t="str">
        <x:f>IF(COUNTA(B44:J44,P44)=0,"",IF(OR(B44="",C44="",D44="",F44="",J44="",COUNTIFS($B$10:$B$209,B44)&lt;&gt;1,COUNTIFS(Projects!$B$10:$B$59,C44)&lt;&gt;1,NOT(ISNUMBER(H44)),H44&lt;=0,AND(J44="Complete",NOT(ISNUMBER(I44)))),"Check inputs",IF(OR(J44="Cancelled",N44="Cancelled"),"Excluded",IF(J44="Complete","Complete",IF(H44&lt;Calendar!$G$5,"Overdue",IF(J44="Blocked","Blocked","Upcoming"))))))</x:f>
      </x:c>
      <x:c r="M44" s="40" t="str">
        <x:f>IF(C44="","",IF(COUNTIFS(Projects!$B$10:$B$59,C44)&lt;&gt;1,"Check Project ID",INDEX(Projects!$C$10:$C$59,MATCH(C44,Projects!$B$10:$B$59,0))))</x:f>
      </x:c>
      <x:c r="N44" s="40" t="str">
        <x:f>IF(C44="","",IF(COUNTIFS(Projects!$B$10:$B$59,C44)&lt;&gt;1,"Check Project ID",INDEX(Projects!$H$10:$H$59,MATCH(C44,Projects!$B$10:$B$59,0))))</x:f>
      </x:c>
      <x:c r="O44" s="40" t="str">
        <x:f>IF(L44="","",IF(OR(L44="Check inputs",L44="Excluded"),0,1))</x:f>
      </x:c>
      <x:c r="P44" s="31"/>
      <x:c r="Q44" s="3"/>
    </x:row>
    <x:row r="45" ht="36" customHeight="1">
      <x:c r="A45" s="3"/>
      <x:c r="B45" s="35"/>
      <x:c r="C45" s="35"/>
      <x:c r="D45" s="35"/>
      <x:c r="E45" s="35"/>
      <x:c r="F45" s="35"/>
      <x:c r="G45" s="37"/>
      <x:c r="H45" s="37"/>
      <x:c r="I45" s="37"/>
      <x:c r="J45" s="35"/>
      <x:c r="K45" s="40" t="str">
        <x:f>IF(AND(ISNUMBER(G45),ISNUMBER(H45)),H45-G45,"")</x:f>
      </x:c>
      <x:c r="L45" s="40" t="str">
        <x:f>IF(COUNTA(B45:J45,P45)=0,"",IF(OR(B45="",C45="",D45="",F45="",J45="",COUNTIFS($B$10:$B$209,B45)&lt;&gt;1,COUNTIFS(Projects!$B$10:$B$59,C45)&lt;&gt;1,NOT(ISNUMBER(H45)),H45&lt;=0,AND(J45="Complete",NOT(ISNUMBER(I45)))),"Check inputs",IF(OR(J45="Cancelled",N45="Cancelled"),"Excluded",IF(J45="Complete","Complete",IF(H45&lt;Calendar!$G$5,"Overdue",IF(J45="Blocked","Blocked","Upcoming"))))))</x:f>
      </x:c>
      <x:c r="M45" s="40" t="str">
        <x:f>IF(C45="","",IF(COUNTIFS(Projects!$B$10:$B$59,C45)&lt;&gt;1,"Check Project ID",INDEX(Projects!$C$10:$C$59,MATCH(C45,Projects!$B$10:$B$59,0))))</x:f>
      </x:c>
      <x:c r="N45" s="40" t="str">
        <x:f>IF(C45="","",IF(COUNTIFS(Projects!$B$10:$B$59,C45)&lt;&gt;1,"Check Project ID",INDEX(Projects!$H$10:$H$59,MATCH(C45,Projects!$B$10:$B$59,0))))</x:f>
      </x:c>
      <x:c r="O45" s="40" t="str">
        <x:f>IF(L45="","",IF(OR(L45="Check inputs",L45="Excluded"),0,1))</x:f>
      </x:c>
      <x:c r="P45" s="35"/>
      <x:c r="Q45" s="3"/>
    </x:row>
    <x:row r="46" ht="36" customHeight="1">
      <x:c r="A46" s="3"/>
      <x:c r="B46" s="31"/>
      <x:c r="C46" s="31"/>
      <x:c r="D46" s="31"/>
      <x:c r="E46" s="31"/>
      <x:c r="F46" s="31"/>
      <x:c r="G46" s="36"/>
      <x:c r="H46" s="36"/>
      <x:c r="I46" s="36"/>
      <x:c r="J46" s="31"/>
      <x:c r="K46" s="40" t="str">
        <x:f>IF(AND(ISNUMBER(G46),ISNUMBER(H46)),H46-G46,"")</x:f>
      </x:c>
      <x:c r="L46" s="40" t="str">
        <x:f>IF(COUNTA(B46:J46,P46)=0,"",IF(OR(B46="",C46="",D46="",F46="",J46="",COUNTIFS($B$10:$B$209,B46)&lt;&gt;1,COUNTIFS(Projects!$B$10:$B$59,C46)&lt;&gt;1,NOT(ISNUMBER(H46)),H46&lt;=0,AND(J46="Complete",NOT(ISNUMBER(I46)))),"Check inputs",IF(OR(J46="Cancelled",N46="Cancelled"),"Excluded",IF(J46="Complete","Complete",IF(H46&lt;Calendar!$G$5,"Overdue",IF(J46="Blocked","Blocked","Upcoming"))))))</x:f>
      </x:c>
      <x:c r="M46" s="40" t="str">
        <x:f>IF(C46="","",IF(COUNTIFS(Projects!$B$10:$B$59,C46)&lt;&gt;1,"Check Project ID",INDEX(Projects!$C$10:$C$59,MATCH(C46,Projects!$B$10:$B$59,0))))</x:f>
      </x:c>
      <x:c r="N46" s="40" t="str">
        <x:f>IF(C46="","",IF(COUNTIFS(Projects!$B$10:$B$59,C46)&lt;&gt;1,"Check Project ID",INDEX(Projects!$H$10:$H$59,MATCH(C46,Projects!$B$10:$B$59,0))))</x:f>
      </x:c>
      <x:c r="O46" s="40" t="str">
        <x:f>IF(L46="","",IF(OR(L46="Check inputs",L46="Excluded"),0,1))</x:f>
      </x:c>
      <x:c r="P46" s="31"/>
      <x:c r="Q46" s="3"/>
    </x:row>
    <x:row r="47" ht="36" customHeight="1">
      <x:c r="A47" s="3"/>
      <x:c r="B47" s="35"/>
      <x:c r="C47" s="35"/>
      <x:c r="D47" s="35"/>
      <x:c r="E47" s="35"/>
      <x:c r="F47" s="35"/>
      <x:c r="G47" s="37"/>
      <x:c r="H47" s="37"/>
      <x:c r="I47" s="37"/>
      <x:c r="J47" s="35"/>
      <x:c r="K47" s="40" t="str">
        <x:f>IF(AND(ISNUMBER(G47),ISNUMBER(H47)),H47-G47,"")</x:f>
      </x:c>
      <x:c r="L47" s="40" t="str">
        <x:f>IF(COUNTA(B47:J47,P47)=0,"",IF(OR(B47="",C47="",D47="",F47="",J47="",COUNTIFS($B$10:$B$209,B47)&lt;&gt;1,COUNTIFS(Projects!$B$10:$B$59,C47)&lt;&gt;1,NOT(ISNUMBER(H47)),H47&lt;=0,AND(J47="Complete",NOT(ISNUMBER(I47)))),"Check inputs",IF(OR(J47="Cancelled",N47="Cancelled"),"Excluded",IF(J47="Complete","Complete",IF(H47&lt;Calendar!$G$5,"Overdue",IF(J47="Blocked","Blocked","Upcoming"))))))</x:f>
      </x:c>
      <x:c r="M47" s="40" t="str">
        <x:f>IF(C47="","",IF(COUNTIFS(Projects!$B$10:$B$59,C47)&lt;&gt;1,"Check Project ID",INDEX(Projects!$C$10:$C$59,MATCH(C47,Projects!$B$10:$B$59,0))))</x:f>
      </x:c>
      <x:c r="N47" s="40" t="str">
        <x:f>IF(C47="","",IF(COUNTIFS(Projects!$B$10:$B$59,C47)&lt;&gt;1,"Check Project ID",INDEX(Projects!$H$10:$H$59,MATCH(C47,Projects!$B$10:$B$59,0))))</x:f>
      </x:c>
      <x:c r="O47" s="40" t="str">
        <x:f>IF(L47="","",IF(OR(L47="Check inputs",L47="Excluded"),0,1))</x:f>
      </x:c>
      <x:c r="P47" s="35"/>
      <x:c r="Q47" s="3"/>
    </x:row>
    <x:row r="48" ht="36" customHeight="1">
      <x:c r="A48" s="3"/>
      <x:c r="B48" s="31"/>
      <x:c r="C48" s="31"/>
      <x:c r="D48" s="31"/>
      <x:c r="E48" s="31"/>
      <x:c r="F48" s="31"/>
      <x:c r="G48" s="36"/>
      <x:c r="H48" s="36"/>
      <x:c r="I48" s="36"/>
      <x:c r="J48" s="31"/>
      <x:c r="K48" s="40" t="str">
        <x:f>IF(AND(ISNUMBER(G48),ISNUMBER(H48)),H48-G48,"")</x:f>
      </x:c>
      <x:c r="L48" s="40" t="str">
        <x:f>IF(COUNTA(B48:J48,P48)=0,"",IF(OR(B48="",C48="",D48="",F48="",J48="",COUNTIFS($B$10:$B$209,B48)&lt;&gt;1,COUNTIFS(Projects!$B$10:$B$59,C48)&lt;&gt;1,NOT(ISNUMBER(H48)),H48&lt;=0,AND(J48="Complete",NOT(ISNUMBER(I48)))),"Check inputs",IF(OR(J48="Cancelled",N48="Cancelled"),"Excluded",IF(J48="Complete","Complete",IF(H48&lt;Calendar!$G$5,"Overdue",IF(J48="Blocked","Blocked","Upcoming"))))))</x:f>
      </x:c>
      <x:c r="M48" s="40" t="str">
        <x:f>IF(C48="","",IF(COUNTIFS(Projects!$B$10:$B$59,C48)&lt;&gt;1,"Check Project ID",INDEX(Projects!$C$10:$C$59,MATCH(C48,Projects!$B$10:$B$59,0))))</x:f>
      </x:c>
      <x:c r="N48" s="40" t="str">
        <x:f>IF(C48="","",IF(COUNTIFS(Projects!$B$10:$B$59,C48)&lt;&gt;1,"Check Project ID",INDEX(Projects!$H$10:$H$59,MATCH(C48,Projects!$B$10:$B$59,0))))</x:f>
      </x:c>
      <x:c r="O48" s="40" t="str">
        <x:f>IF(L48="","",IF(OR(L48="Check inputs",L48="Excluded"),0,1))</x:f>
      </x:c>
      <x:c r="P48" s="31"/>
      <x:c r="Q48" s="3"/>
    </x:row>
    <x:row r="49" ht="36" customHeight="1">
      <x:c r="A49" s="3"/>
      <x:c r="B49" s="35"/>
      <x:c r="C49" s="35"/>
      <x:c r="D49" s="35"/>
      <x:c r="E49" s="35"/>
      <x:c r="F49" s="35"/>
      <x:c r="G49" s="37"/>
      <x:c r="H49" s="37"/>
      <x:c r="I49" s="37"/>
      <x:c r="J49" s="35"/>
      <x:c r="K49" s="40" t="str">
        <x:f>IF(AND(ISNUMBER(G49),ISNUMBER(H49)),H49-G49,"")</x:f>
      </x:c>
      <x:c r="L49" s="40" t="str">
        <x:f>IF(COUNTA(B49:J49,P49)=0,"",IF(OR(B49="",C49="",D49="",F49="",J49="",COUNTIFS($B$10:$B$209,B49)&lt;&gt;1,COUNTIFS(Projects!$B$10:$B$59,C49)&lt;&gt;1,NOT(ISNUMBER(H49)),H49&lt;=0,AND(J49="Complete",NOT(ISNUMBER(I49)))),"Check inputs",IF(OR(J49="Cancelled",N49="Cancelled"),"Excluded",IF(J49="Complete","Complete",IF(H49&lt;Calendar!$G$5,"Overdue",IF(J49="Blocked","Blocked","Upcoming"))))))</x:f>
      </x:c>
      <x:c r="M49" s="40" t="str">
        <x:f>IF(C49="","",IF(COUNTIFS(Projects!$B$10:$B$59,C49)&lt;&gt;1,"Check Project ID",INDEX(Projects!$C$10:$C$59,MATCH(C49,Projects!$B$10:$B$59,0))))</x:f>
      </x:c>
      <x:c r="N49" s="40" t="str">
        <x:f>IF(C49="","",IF(COUNTIFS(Projects!$B$10:$B$59,C49)&lt;&gt;1,"Check Project ID",INDEX(Projects!$H$10:$H$59,MATCH(C49,Projects!$B$10:$B$59,0))))</x:f>
      </x:c>
      <x:c r="O49" s="40" t="str">
        <x:f>IF(L49="","",IF(OR(L49="Check inputs",L49="Excluded"),0,1))</x:f>
      </x:c>
      <x:c r="P49" s="35"/>
      <x:c r="Q49" s="3"/>
    </x:row>
    <x:row r="50" ht="36" customHeight="1">
      <x:c r="A50" s="3"/>
      <x:c r="B50" s="31"/>
      <x:c r="C50" s="31"/>
      <x:c r="D50" s="31"/>
      <x:c r="E50" s="31"/>
      <x:c r="F50" s="31"/>
      <x:c r="G50" s="36"/>
      <x:c r="H50" s="36"/>
      <x:c r="I50" s="36"/>
      <x:c r="J50" s="31"/>
      <x:c r="K50" s="40" t="str">
        <x:f>IF(AND(ISNUMBER(G50),ISNUMBER(H50)),H50-G50,"")</x:f>
      </x:c>
      <x:c r="L50" s="40" t="str">
        <x:f>IF(COUNTA(B50:J50,P50)=0,"",IF(OR(B50="",C50="",D50="",F50="",J50="",COUNTIFS($B$10:$B$209,B50)&lt;&gt;1,COUNTIFS(Projects!$B$10:$B$59,C50)&lt;&gt;1,NOT(ISNUMBER(H50)),H50&lt;=0,AND(J50="Complete",NOT(ISNUMBER(I50)))),"Check inputs",IF(OR(J50="Cancelled",N50="Cancelled"),"Excluded",IF(J50="Complete","Complete",IF(H50&lt;Calendar!$G$5,"Overdue",IF(J50="Blocked","Blocked","Upcoming"))))))</x:f>
      </x:c>
      <x:c r="M50" s="40" t="str">
        <x:f>IF(C50="","",IF(COUNTIFS(Projects!$B$10:$B$59,C50)&lt;&gt;1,"Check Project ID",INDEX(Projects!$C$10:$C$59,MATCH(C50,Projects!$B$10:$B$59,0))))</x:f>
      </x:c>
      <x:c r="N50" s="40" t="str">
        <x:f>IF(C50="","",IF(COUNTIFS(Projects!$B$10:$B$59,C50)&lt;&gt;1,"Check Project ID",INDEX(Projects!$H$10:$H$59,MATCH(C50,Projects!$B$10:$B$59,0))))</x:f>
      </x:c>
      <x:c r="O50" s="40" t="str">
        <x:f>IF(L50="","",IF(OR(L50="Check inputs",L50="Excluded"),0,1))</x:f>
      </x:c>
      <x:c r="P50" s="31"/>
      <x:c r="Q50" s="3"/>
    </x:row>
    <x:row r="51" ht="36" customHeight="1">
      <x:c r="A51" s="3"/>
      <x:c r="B51" s="35"/>
      <x:c r="C51" s="35"/>
      <x:c r="D51" s="35"/>
      <x:c r="E51" s="35"/>
      <x:c r="F51" s="35"/>
      <x:c r="G51" s="37"/>
      <x:c r="H51" s="37"/>
      <x:c r="I51" s="37"/>
      <x:c r="J51" s="35"/>
      <x:c r="K51" s="40" t="str">
        <x:f>IF(AND(ISNUMBER(G51),ISNUMBER(H51)),H51-G51,"")</x:f>
      </x:c>
      <x:c r="L51" s="40" t="str">
        <x:f>IF(COUNTA(B51:J51,P51)=0,"",IF(OR(B51="",C51="",D51="",F51="",J51="",COUNTIFS($B$10:$B$209,B51)&lt;&gt;1,COUNTIFS(Projects!$B$10:$B$59,C51)&lt;&gt;1,NOT(ISNUMBER(H51)),H51&lt;=0,AND(J51="Complete",NOT(ISNUMBER(I51)))),"Check inputs",IF(OR(J51="Cancelled",N51="Cancelled"),"Excluded",IF(J51="Complete","Complete",IF(H51&lt;Calendar!$G$5,"Overdue",IF(J51="Blocked","Blocked","Upcoming"))))))</x:f>
      </x:c>
      <x:c r="M51" s="40" t="str">
        <x:f>IF(C51="","",IF(COUNTIFS(Projects!$B$10:$B$59,C51)&lt;&gt;1,"Check Project ID",INDEX(Projects!$C$10:$C$59,MATCH(C51,Projects!$B$10:$B$59,0))))</x:f>
      </x:c>
      <x:c r="N51" s="40" t="str">
        <x:f>IF(C51="","",IF(COUNTIFS(Projects!$B$10:$B$59,C51)&lt;&gt;1,"Check Project ID",INDEX(Projects!$H$10:$H$59,MATCH(C51,Projects!$B$10:$B$59,0))))</x:f>
      </x:c>
      <x:c r="O51" s="40" t="str">
        <x:f>IF(L51="","",IF(OR(L51="Check inputs",L51="Excluded"),0,1))</x:f>
      </x:c>
      <x:c r="P51" s="35"/>
      <x:c r="Q51" s="3"/>
    </x:row>
    <x:row r="52" ht="36" customHeight="1">
      <x:c r="A52" s="3"/>
      <x:c r="B52" s="31"/>
      <x:c r="C52" s="31"/>
      <x:c r="D52" s="31"/>
      <x:c r="E52" s="31"/>
      <x:c r="F52" s="31"/>
      <x:c r="G52" s="36"/>
      <x:c r="H52" s="36"/>
      <x:c r="I52" s="36"/>
      <x:c r="J52" s="31"/>
      <x:c r="K52" s="40" t="str">
        <x:f>IF(AND(ISNUMBER(G52),ISNUMBER(H52)),H52-G52,"")</x:f>
      </x:c>
      <x:c r="L52" s="40" t="str">
        <x:f>IF(COUNTA(B52:J52,P52)=0,"",IF(OR(B52="",C52="",D52="",F52="",J52="",COUNTIFS($B$10:$B$209,B52)&lt;&gt;1,COUNTIFS(Projects!$B$10:$B$59,C52)&lt;&gt;1,NOT(ISNUMBER(H52)),H52&lt;=0,AND(J52="Complete",NOT(ISNUMBER(I52)))),"Check inputs",IF(OR(J52="Cancelled",N52="Cancelled"),"Excluded",IF(J52="Complete","Complete",IF(H52&lt;Calendar!$G$5,"Overdue",IF(J52="Blocked","Blocked","Upcoming"))))))</x:f>
      </x:c>
      <x:c r="M52" s="40" t="str">
        <x:f>IF(C52="","",IF(COUNTIFS(Projects!$B$10:$B$59,C52)&lt;&gt;1,"Check Project ID",INDEX(Projects!$C$10:$C$59,MATCH(C52,Projects!$B$10:$B$59,0))))</x:f>
      </x:c>
      <x:c r="N52" s="40" t="str">
        <x:f>IF(C52="","",IF(COUNTIFS(Projects!$B$10:$B$59,C52)&lt;&gt;1,"Check Project ID",INDEX(Projects!$H$10:$H$59,MATCH(C52,Projects!$B$10:$B$59,0))))</x:f>
      </x:c>
      <x:c r="O52" s="40" t="str">
        <x:f>IF(L52="","",IF(OR(L52="Check inputs",L52="Excluded"),0,1))</x:f>
      </x:c>
      <x:c r="P52" s="31"/>
      <x:c r="Q52" s="3"/>
    </x:row>
    <x:row r="53" ht="36" customHeight="1">
      <x:c r="A53" s="3"/>
      <x:c r="B53" s="35"/>
      <x:c r="C53" s="35"/>
      <x:c r="D53" s="35"/>
      <x:c r="E53" s="35"/>
      <x:c r="F53" s="35"/>
      <x:c r="G53" s="37"/>
      <x:c r="H53" s="37"/>
      <x:c r="I53" s="37"/>
      <x:c r="J53" s="35"/>
      <x:c r="K53" s="40" t="str">
        <x:f>IF(AND(ISNUMBER(G53),ISNUMBER(H53)),H53-G53,"")</x:f>
      </x:c>
      <x:c r="L53" s="40" t="str">
        <x:f>IF(COUNTA(B53:J53,P53)=0,"",IF(OR(B53="",C53="",D53="",F53="",J53="",COUNTIFS($B$10:$B$209,B53)&lt;&gt;1,COUNTIFS(Projects!$B$10:$B$59,C53)&lt;&gt;1,NOT(ISNUMBER(H53)),H53&lt;=0,AND(J53="Complete",NOT(ISNUMBER(I53)))),"Check inputs",IF(OR(J53="Cancelled",N53="Cancelled"),"Excluded",IF(J53="Complete","Complete",IF(H53&lt;Calendar!$G$5,"Overdue",IF(J53="Blocked","Blocked","Upcoming"))))))</x:f>
      </x:c>
      <x:c r="M53" s="40" t="str">
        <x:f>IF(C53="","",IF(COUNTIFS(Projects!$B$10:$B$59,C53)&lt;&gt;1,"Check Project ID",INDEX(Projects!$C$10:$C$59,MATCH(C53,Projects!$B$10:$B$59,0))))</x:f>
      </x:c>
      <x:c r="N53" s="40" t="str">
        <x:f>IF(C53="","",IF(COUNTIFS(Projects!$B$10:$B$59,C53)&lt;&gt;1,"Check Project ID",INDEX(Projects!$H$10:$H$59,MATCH(C53,Projects!$B$10:$B$59,0))))</x:f>
      </x:c>
      <x:c r="O53" s="40" t="str">
        <x:f>IF(L53="","",IF(OR(L53="Check inputs",L53="Excluded"),0,1))</x:f>
      </x:c>
      <x:c r="P53" s="35"/>
      <x:c r="Q53" s="3"/>
    </x:row>
    <x:row r="54" ht="36" customHeight="1">
      <x:c r="A54" s="3"/>
      <x:c r="B54" s="31"/>
      <x:c r="C54" s="31"/>
      <x:c r="D54" s="31"/>
      <x:c r="E54" s="31"/>
      <x:c r="F54" s="31"/>
      <x:c r="G54" s="36"/>
      <x:c r="H54" s="36"/>
      <x:c r="I54" s="36"/>
      <x:c r="J54" s="31"/>
      <x:c r="K54" s="40" t="str">
        <x:f>IF(AND(ISNUMBER(G54),ISNUMBER(H54)),H54-G54,"")</x:f>
      </x:c>
      <x:c r="L54" s="40" t="str">
        <x:f>IF(COUNTA(B54:J54,P54)=0,"",IF(OR(B54="",C54="",D54="",F54="",J54="",COUNTIFS($B$10:$B$209,B54)&lt;&gt;1,COUNTIFS(Projects!$B$10:$B$59,C54)&lt;&gt;1,NOT(ISNUMBER(H54)),H54&lt;=0,AND(J54="Complete",NOT(ISNUMBER(I54)))),"Check inputs",IF(OR(J54="Cancelled",N54="Cancelled"),"Excluded",IF(J54="Complete","Complete",IF(H54&lt;Calendar!$G$5,"Overdue",IF(J54="Blocked","Blocked","Upcoming"))))))</x:f>
      </x:c>
      <x:c r="M54" s="40" t="str">
        <x:f>IF(C54="","",IF(COUNTIFS(Projects!$B$10:$B$59,C54)&lt;&gt;1,"Check Project ID",INDEX(Projects!$C$10:$C$59,MATCH(C54,Projects!$B$10:$B$59,0))))</x:f>
      </x:c>
      <x:c r="N54" s="40" t="str">
        <x:f>IF(C54="","",IF(COUNTIFS(Projects!$B$10:$B$59,C54)&lt;&gt;1,"Check Project ID",INDEX(Projects!$H$10:$H$59,MATCH(C54,Projects!$B$10:$B$59,0))))</x:f>
      </x:c>
      <x:c r="O54" s="40" t="str">
        <x:f>IF(L54="","",IF(OR(L54="Check inputs",L54="Excluded"),0,1))</x:f>
      </x:c>
      <x:c r="P54" s="31"/>
      <x:c r="Q54" s="3"/>
    </x:row>
    <x:row r="55" ht="36" customHeight="1">
      <x:c r="A55" s="3"/>
      <x:c r="B55" s="35"/>
      <x:c r="C55" s="35"/>
      <x:c r="D55" s="35"/>
      <x:c r="E55" s="35"/>
      <x:c r="F55" s="35"/>
      <x:c r="G55" s="37"/>
      <x:c r="H55" s="37"/>
      <x:c r="I55" s="37"/>
      <x:c r="J55" s="35"/>
      <x:c r="K55" s="40" t="str">
        <x:f>IF(AND(ISNUMBER(G55),ISNUMBER(H55)),H55-G55,"")</x:f>
      </x:c>
      <x:c r="L55" s="40" t="str">
        <x:f>IF(COUNTA(B55:J55,P55)=0,"",IF(OR(B55="",C55="",D55="",F55="",J55="",COUNTIFS($B$10:$B$209,B55)&lt;&gt;1,COUNTIFS(Projects!$B$10:$B$59,C55)&lt;&gt;1,NOT(ISNUMBER(H55)),H55&lt;=0,AND(J55="Complete",NOT(ISNUMBER(I55)))),"Check inputs",IF(OR(J55="Cancelled",N55="Cancelled"),"Excluded",IF(J55="Complete","Complete",IF(H55&lt;Calendar!$G$5,"Overdue",IF(J55="Blocked","Blocked","Upcoming"))))))</x:f>
      </x:c>
      <x:c r="M55" s="40" t="str">
        <x:f>IF(C55="","",IF(COUNTIFS(Projects!$B$10:$B$59,C55)&lt;&gt;1,"Check Project ID",INDEX(Projects!$C$10:$C$59,MATCH(C55,Projects!$B$10:$B$59,0))))</x:f>
      </x:c>
      <x:c r="N55" s="40" t="str">
        <x:f>IF(C55="","",IF(COUNTIFS(Projects!$B$10:$B$59,C55)&lt;&gt;1,"Check Project ID",INDEX(Projects!$H$10:$H$59,MATCH(C55,Projects!$B$10:$B$59,0))))</x:f>
      </x:c>
      <x:c r="O55" s="40" t="str">
        <x:f>IF(L55="","",IF(OR(L55="Check inputs",L55="Excluded"),0,1))</x:f>
      </x:c>
      <x:c r="P55" s="35"/>
      <x:c r="Q55" s="3"/>
    </x:row>
    <x:row r="56" ht="36" customHeight="1">
      <x:c r="A56" s="3"/>
      <x:c r="B56" s="31"/>
      <x:c r="C56" s="31"/>
      <x:c r="D56" s="31"/>
      <x:c r="E56" s="31"/>
      <x:c r="F56" s="31"/>
      <x:c r="G56" s="36"/>
      <x:c r="H56" s="36"/>
      <x:c r="I56" s="36"/>
      <x:c r="J56" s="31"/>
      <x:c r="K56" s="40" t="str">
        <x:f>IF(AND(ISNUMBER(G56),ISNUMBER(H56)),H56-G56,"")</x:f>
      </x:c>
      <x:c r="L56" s="40" t="str">
        <x:f>IF(COUNTA(B56:J56,P56)=0,"",IF(OR(B56="",C56="",D56="",F56="",J56="",COUNTIFS($B$10:$B$209,B56)&lt;&gt;1,COUNTIFS(Projects!$B$10:$B$59,C56)&lt;&gt;1,NOT(ISNUMBER(H56)),H56&lt;=0,AND(J56="Complete",NOT(ISNUMBER(I56)))),"Check inputs",IF(OR(J56="Cancelled",N56="Cancelled"),"Excluded",IF(J56="Complete","Complete",IF(H56&lt;Calendar!$G$5,"Overdue",IF(J56="Blocked","Blocked","Upcoming"))))))</x:f>
      </x:c>
      <x:c r="M56" s="40" t="str">
        <x:f>IF(C56="","",IF(COUNTIFS(Projects!$B$10:$B$59,C56)&lt;&gt;1,"Check Project ID",INDEX(Projects!$C$10:$C$59,MATCH(C56,Projects!$B$10:$B$59,0))))</x:f>
      </x:c>
      <x:c r="N56" s="40" t="str">
        <x:f>IF(C56="","",IF(COUNTIFS(Projects!$B$10:$B$59,C56)&lt;&gt;1,"Check Project ID",INDEX(Projects!$H$10:$H$59,MATCH(C56,Projects!$B$10:$B$59,0))))</x:f>
      </x:c>
      <x:c r="O56" s="40" t="str">
        <x:f>IF(L56="","",IF(OR(L56="Check inputs",L56="Excluded"),0,1))</x:f>
      </x:c>
      <x:c r="P56" s="31"/>
      <x:c r="Q56" s="3"/>
    </x:row>
    <x:row r="57" ht="36" customHeight="1">
      <x:c r="A57" s="3"/>
      <x:c r="B57" s="35"/>
      <x:c r="C57" s="35"/>
      <x:c r="D57" s="35"/>
      <x:c r="E57" s="35"/>
      <x:c r="F57" s="35"/>
      <x:c r="G57" s="37"/>
      <x:c r="H57" s="37"/>
      <x:c r="I57" s="37"/>
      <x:c r="J57" s="35"/>
      <x:c r="K57" s="40" t="str">
        <x:f>IF(AND(ISNUMBER(G57),ISNUMBER(H57)),H57-G57,"")</x:f>
      </x:c>
      <x:c r="L57" s="40" t="str">
        <x:f>IF(COUNTA(B57:J57,P57)=0,"",IF(OR(B57="",C57="",D57="",F57="",J57="",COUNTIFS($B$10:$B$209,B57)&lt;&gt;1,COUNTIFS(Projects!$B$10:$B$59,C57)&lt;&gt;1,NOT(ISNUMBER(H57)),H57&lt;=0,AND(J57="Complete",NOT(ISNUMBER(I57)))),"Check inputs",IF(OR(J57="Cancelled",N57="Cancelled"),"Excluded",IF(J57="Complete","Complete",IF(H57&lt;Calendar!$G$5,"Overdue",IF(J57="Blocked","Blocked","Upcoming"))))))</x:f>
      </x:c>
      <x:c r="M57" s="40" t="str">
        <x:f>IF(C57="","",IF(COUNTIFS(Projects!$B$10:$B$59,C57)&lt;&gt;1,"Check Project ID",INDEX(Projects!$C$10:$C$59,MATCH(C57,Projects!$B$10:$B$59,0))))</x:f>
      </x:c>
      <x:c r="N57" s="40" t="str">
        <x:f>IF(C57="","",IF(COUNTIFS(Projects!$B$10:$B$59,C57)&lt;&gt;1,"Check Project ID",INDEX(Projects!$H$10:$H$59,MATCH(C57,Projects!$B$10:$B$59,0))))</x:f>
      </x:c>
      <x:c r="O57" s="40" t="str">
        <x:f>IF(L57="","",IF(OR(L57="Check inputs",L57="Excluded"),0,1))</x:f>
      </x:c>
      <x:c r="P57" s="35"/>
      <x:c r="Q57" s="3"/>
    </x:row>
    <x:row r="58" ht="36" customHeight="1">
      <x:c r="A58" s="3"/>
      <x:c r="B58" s="31"/>
      <x:c r="C58" s="31"/>
      <x:c r="D58" s="31"/>
      <x:c r="E58" s="31"/>
      <x:c r="F58" s="31"/>
      <x:c r="G58" s="36"/>
      <x:c r="H58" s="36"/>
      <x:c r="I58" s="36"/>
      <x:c r="J58" s="31"/>
      <x:c r="K58" s="40" t="str">
        <x:f>IF(AND(ISNUMBER(G58),ISNUMBER(H58)),H58-G58,"")</x:f>
      </x:c>
      <x:c r="L58" s="40" t="str">
        <x:f>IF(COUNTA(B58:J58,P58)=0,"",IF(OR(B58="",C58="",D58="",F58="",J58="",COUNTIFS($B$10:$B$209,B58)&lt;&gt;1,COUNTIFS(Projects!$B$10:$B$59,C58)&lt;&gt;1,NOT(ISNUMBER(H58)),H58&lt;=0,AND(J58="Complete",NOT(ISNUMBER(I58)))),"Check inputs",IF(OR(J58="Cancelled",N58="Cancelled"),"Excluded",IF(J58="Complete","Complete",IF(H58&lt;Calendar!$G$5,"Overdue",IF(J58="Blocked","Blocked","Upcoming"))))))</x:f>
      </x:c>
      <x:c r="M58" s="40" t="str">
        <x:f>IF(C58="","",IF(COUNTIFS(Projects!$B$10:$B$59,C58)&lt;&gt;1,"Check Project ID",INDEX(Projects!$C$10:$C$59,MATCH(C58,Projects!$B$10:$B$59,0))))</x:f>
      </x:c>
      <x:c r="N58" s="40" t="str">
        <x:f>IF(C58="","",IF(COUNTIFS(Projects!$B$10:$B$59,C58)&lt;&gt;1,"Check Project ID",INDEX(Projects!$H$10:$H$59,MATCH(C58,Projects!$B$10:$B$59,0))))</x:f>
      </x:c>
      <x:c r="O58" s="40" t="str">
        <x:f>IF(L58="","",IF(OR(L58="Check inputs",L58="Excluded"),0,1))</x:f>
      </x:c>
      <x:c r="P58" s="31"/>
      <x:c r="Q58" s="3"/>
    </x:row>
    <x:row r="59" ht="36" customHeight="1">
      <x:c r="A59" s="3"/>
      <x:c r="B59" s="35"/>
      <x:c r="C59" s="35"/>
      <x:c r="D59" s="35"/>
      <x:c r="E59" s="35"/>
      <x:c r="F59" s="35"/>
      <x:c r="G59" s="37"/>
      <x:c r="H59" s="37"/>
      <x:c r="I59" s="37"/>
      <x:c r="J59" s="35"/>
      <x:c r="K59" s="40" t="str">
        <x:f>IF(AND(ISNUMBER(G59),ISNUMBER(H59)),H59-G59,"")</x:f>
      </x:c>
      <x:c r="L59" s="40" t="str">
        <x:f>IF(COUNTA(B59:J59,P59)=0,"",IF(OR(B59="",C59="",D59="",F59="",J59="",COUNTIFS($B$10:$B$209,B59)&lt;&gt;1,COUNTIFS(Projects!$B$10:$B$59,C59)&lt;&gt;1,NOT(ISNUMBER(H59)),H59&lt;=0,AND(J59="Complete",NOT(ISNUMBER(I59)))),"Check inputs",IF(OR(J59="Cancelled",N59="Cancelled"),"Excluded",IF(J59="Complete","Complete",IF(H59&lt;Calendar!$G$5,"Overdue",IF(J59="Blocked","Blocked","Upcoming"))))))</x:f>
      </x:c>
      <x:c r="M59" s="40" t="str">
        <x:f>IF(C59="","",IF(COUNTIFS(Projects!$B$10:$B$59,C59)&lt;&gt;1,"Check Project ID",INDEX(Projects!$C$10:$C$59,MATCH(C59,Projects!$B$10:$B$59,0))))</x:f>
      </x:c>
      <x:c r="N59" s="40" t="str">
        <x:f>IF(C59="","",IF(COUNTIFS(Projects!$B$10:$B$59,C59)&lt;&gt;1,"Check Project ID",INDEX(Projects!$H$10:$H$59,MATCH(C59,Projects!$B$10:$B$59,0))))</x:f>
      </x:c>
      <x:c r="O59" s="40" t="str">
        <x:f>IF(L59="","",IF(OR(L59="Check inputs",L59="Excluded"),0,1))</x:f>
      </x:c>
      <x:c r="P59" s="35"/>
      <x:c r="Q59" s="3"/>
    </x:row>
    <x:row r="60" ht="36" customHeight="1">
      <x:c r="A60" s="3"/>
      <x:c r="B60" s="31"/>
      <x:c r="C60" s="31"/>
      <x:c r="D60" s="31"/>
      <x:c r="E60" s="31"/>
      <x:c r="F60" s="31"/>
      <x:c r="G60" s="36"/>
      <x:c r="H60" s="36"/>
      <x:c r="I60" s="36"/>
      <x:c r="J60" s="31"/>
      <x:c r="K60" s="40" t="str">
        <x:f>IF(AND(ISNUMBER(G60),ISNUMBER(H60)),H60-G60,"")</x:f>
      </x:c>
      <x:c r="L60" s="40" t="str">
        <x:f>IF(COUNTA(B60:J60,P60)=0,"",IF(OR(B60="",C60="",D60="",F60="",J60="",COUNTIFS($B$10:$B$209,B60)&lt;&gt;1,COUNTIFS(Projects!$B$10:$B$59,C60)&lt;&gt;1,NOT(ISNUMBER(H60)),H60&lt;=0,AND(J60="Complete",NOT(ISNUMBER(I60)))),"Check inputs",IF(OR(J60="Cancelled",N60="Cancelled"),"Excluded",IF(J60="Complete","Complete",IF(H60&lt;Calendar!$G$5,"Overdue",IF(J60="Blocked","Blocked","Upcoming"))))))</x:f>
      </x:c>
      <x:c r="M60" s="40" t="str">
        <x:f>IF(C60="","",IF(COUNTIFS(Projects!$B$10:$B$59,C60)&lt;&gt;1,"Check Project ID",INDEX(Projects!$C$10:$C$59,MATCH(C60,Projects!$B$10:$B$59,0))))</x:f>
      </x:c>
      <x:c r="N60" s="40" t="str">
        <x:f>IF(C60="","",IF(COUNTIFS(Projects!$B$10:$B$59,C60)&lt;&gt;1,"Check Project ID",INDEX(Projects!$H$10:$H$59,MATCH(C60,Projects!$B$10:$B$59,0))))</x:f>
      </x:c>
      <x:c r="O60" s="40" t="str">
        <x:f>IF(L60="","",IF(OR(L60="Check inputs",L60="Excluded"),0,1))</x:f>
      </x:c>
      <x:c r="P60" s="31"/>
      <x:c r="Q60" s="3"/>
    </x:row>
    <x:row r="61" ht="36" customHeight="1">
      <x:c r="A61" s="3"/>
      <x:c r="B61" s="35"/>
      <x:c r="C61" s="35"/>
      <x:c r="D61" s="35"/>
      <x:c r="E61" s="35"/>
      <x:c r="F61" s="35"/>
      <x:c r="G61" s="37"/>
      <x:c r="H61" s="37"/>
      <x:c r="I61" s="37"/>
      <x:c r="J61" s="35"/>
      <x:c r="K61" s="40" t="str">
        <x:f>IF(AND(ISNUMBER(G61),ISNUMBER(H61)),H61-G61,"")</x:f>
      </x:c>
      <x:c r="L61" s="40" t="str">
        <x:f>IF(COUNTA(B61:J61,P61)=0,"",IF(OR(B61="",C61="",D61="",F61="",J61="",COUNTIFS($B$10:$B$209,B61)&lt;&gt;1,COUNTIFS(Projects!$B$10:$B$59,C61)&lt;&gt;1,NOT(ISNUMBER(H61)),H61&lt;=0,AND(J61="Complete",NOT(ISNUMBER(I61)))),"Check inputs",IF(OR(J61="Cancelled",N61="Cancelled"),"Excluded",IF(J61="Complete","Complete",IF(H61&lt;Calendar!$G$5,"Overdue",IF(J61="Blocked","Blocked","Upcoming"))))))</x:f>
      </x:c>
      <x:c r="M61" s="40" t="str">
        <x:f>IF(C61="","",IF(COUNTIFS(Projects!$B$10:$B$59,C61)&lt;&gt;1,"Check Project ID",INDEX(Projects!$C$10:$C$59,MATCH(C61,Projects!$B$10:$B$59,0))))</x:f>
      </x:c>
      <x:c r="N61" s="40" t="str">
        <x:f>IF(C61="","",IF(COUNTIFS(Projects!$B$10:$B$59,C61)&lt;&gt;1,"Check Project ID",INDEX(Projects!$H$10:$H$59,MATCH(C61,Projects!$B$10:$B$59,0))))</x:f>
      </x:c>
      <x:c r="O61" s="40" t="str">
        <x:f>IF(L61="","",IF(OR(L61="Check inputs",L61="Excluded"),0,1))</x:f>
      </x:c>
      <x:c r="P61" s="35"/>
      <x:c r="Q61" s="3"/>
    </x:row>
    <x:row r="62" ht="36" customHeight="1">
      <x:c r="A62" s="3"/>
      <x:c r="B62" s="31"/>
      <x:c r="C62" s="31"/>
      <x:c r="D62" s="31"/>
      <x:c r="E62" s="31"/>
      <x:c r="F62" s="31"/>
      <x:c r="G62" s="36"/>
      <x:c r="H62" s="36"/>
      <x:c r="I62" s="36"/>
      <x:c r="J62" s="31"/>
      <x:c r="K62" s="40" t="str">
        <x:f>IF(AND(ISNUMBER(G62),ISNUMBER(H62)),H62-G62,"")</x:f>
      </x:c>
      <x:c r="L62" s="40" t="str">
        <x:f>IF(COUNTA(B62:J62,P62)=0,"",IF(OR(B62="",C62="",D62="",F62="",J62="",COUNTIFS($B$10:$B$209,B62)&lt;&gt;1,COUNTIFS(Projects!$B$10:$B$59,C62)&lt;&gt;1,NOT(ISNUMBER(H62)),H62&lt;=0,AND(J62="Complete",NOT(ISNUMBER(I62)))),"Check inputs",IF(OR(J62="Cancelled",N62="Cancelled"),"Excluded",IF(J62="Complete","Complete",IF(H62&lt;Calendar!$G$5,"Overdue",IF(J62="Blocked","Blocked","Upcoming"))))))</x:f>
      </x:c>
      <x:c r="M62" s="40" t="str">
        <x:f>IF(C62="","",IF(COUNTIFS(Projects!$B$10:$B$59,C62)&lt;&gt;1,"Check Project ID",INDEX(Projects!$C$10:$C$59,MATCH(C62,Projects!$B$10:$B$59,0))))</x:f>
      </x:c>
      <x:c r="N62" s="40" t="str">
        <x:f>IF(C62="","",IF(COUNTIFS(Projects!$B$10:$B$59,C62)&lt;&gt;1,"Check Project ID",INDEX(Projects!$H$10:$H$59,MATCH(C62,Projects!$B$10:$B$59,0))))</x:f>
      </x:c>
      <x:c r="O62" s="40" t="str">
        <x:f>IF(L62="","",IF(OR(L62="Check inputs",L62="Excluded"),0,1))</x:f>
      </x:c>
      <x:c r="P62" s="31"/>
      <x:c r="Q62" s="3"/>
    </x:row>
    <x:row r="63" ht="36" customHeight="1">
      <x:c r="A63" s="3"/>
      <x:c r="B63" s="35"/>
      <x:c r="C63" s="35"/>
      <x:c r="D63" s="35"/>
      <x:c r="E63" s="35"/>
      <x:c r="F63" s="35"/>
      <x:c r="G63" s="37"/>
      <x:c r="H63" s="37"/>
      <x:c r="I63" s="37"/>
      <x:c r="J63" s="35"/>
      <x:c r="K63" s="40" t="str">
        <x:f>IF(AND(ISNUMBER(G63),ISNUMBER(H63)),H63-G63,"")</x:f>
      </x:c>
      <x:c r="L63" s="40" t="str">
        <x:f>IF(COUNTA(B63:J63,P63)=0,"",IF(OR(B63="",C63="",D63="",F63="",J63="",COUNTIFS($B$10:$B$209,B63)&lt;&gt;1,COUNTIFS(Projects!$B$10:$B$59,C63)&lt;&gt;1,NOT(ISNUMBER(H63)),H63&lt;=0,AND(J63="Complete",NOT(ISNUMBER(I63)))),"Check inputs",IF(OR(J63="Cancelled",N63="Cancelled"),"Excluded",IF(J63="Complete","Complete",IF(H63&lt;Calendar!$G$5,"Overdue",IF(J63="Blocked","Blocked","Upcoming"))))))</x:f>
      </x:c>
      <x:c r="M63" s="40" t="str">
        <x:f>IF(C63="","",IF(COUNTIFS(Projects!$B$10:$B$59,C63)&lt;&gt;1,"Check Project ID",INDEX(Projects!$C$10:$C$59,MATCH(C63,Projects!$B$10:$B$59,0))))</x:f>
      </x:c>
      <x:c r="N63" s="40" t="str">
        <x:f>IF(C63="","",IF(COUNTIFS(Projects!$B$10:$B$59,C63)&lt;&gt;1,"Check Project ID",INDEX(Projects!$H$10:$H$59,MATCH(C63,Projects!$B$10:$B$59,0))))</x:f>
      </x:c>
      <x:c r="O63" s="40" t="str">
        <x:f>IF(L63="","",IF(OR(L63="Check inputs",L63="Excluded"),0,1))</x:f>
      </x:c>
      <x:c r="P63" s="35"/>
      <x:c r="Q63" s="3"/>
    </x:row>
    <x:row r="64" ht="36" customHeight="1">
      <x:c r="A64" s="3"/>
      <x:c r="B64" s="31"/>
      <x:c r="C64" s="31"/>
      <x:c r="D64" s="31"/>
      <x:c r="E64" s="31"/>
      <x:c r="F64" s="31"/>
      <x:c r="G64" s="36"/>
      <x:c r="H64" s="36"/>
      <x:c r="I64" s="36"/>
      <x:c r="J64" s="31"/>
      <x:c r="K64" s="40" t="str">
        <x:f>IF(AND(ISNUMBER(G64),ISNUMBER(H64)),H64-G64,"")</x:f>
      </x:c>
      <x:c r="L64" s="40" t="str">
        <x:f>IF(COUNTA(B64:J64,P64)=0,"",IF(OR(B64="",C64="",D64="",F64="",J64="",COUNTIFS($B$10:$B$209,B64)&lt;&gt;1,COUNTIFS(Projects!$B$10:$B$59,C64)&lt;&gt;1,NOT(ISNUMBER(H64)),H64&lt;=0,AND(J64="Complete",NOT(ISNUMBER(I64)))),"Check inputs",IF(OR(J64="Cancelled",N64="Cancelled"),"Excluded",IF(J64="Complete","Complete",IF(H64&lt;Calendar!$G$5,"Overdue",IF(J64="Blocked","Blocked","Upcoming"))))))</x:f>
      </x:c>
      <x:c r="M64" s="40" t="str">
        <x:f>IF(C64="","",IF(COUNTIFS(Projects!$B$10:$B$59,C64)&lt;&gt;1,"Check Project ID",INDEX(Projects!$C$10:$C$59,MATCH(C64,Projects!$B$10:$B$59,0))))</x:f>
      </x:c>
      <x:c r="N64" s="40" t="str">
        <x:f>IF(C64="","",IF(COUNTIFS(Projects!$B$10:$B$59,C64)&lt;&gt;1,"Check Project ID",INDEX(Projects!$H$10:$H$59,MATCH(C64,Projects!$B$10:$B$59,0))))</x:f>
      </x:c>
      <x:c r="O64" s="40" t="str">
        <x:f>IF(L64="","",IF(OR(L64="Check inputs",L64="Excluded"),0,1))</x:f>
      </x:c>
      <x:c r="P64" s="31"/>
      <x:c r="Q64" s="3"/>
    </x:row>
    <x:row r="65" ht="36" customHeight="1">
      <x:c r="A65" s="3"/>
      <x:c r="B65" s="35"/>
      <x:c r="C65" s="35"/>
      <x:c r="D65" s="35"/>
      <x:c r="E65" s="35"/>
      <x:c r="F65" s="35"/>
      <x:c r="G65" s="37"/>
      <x:c r="H65" s="37"/>
      <x:c r="I65" s="37"/>
      <x:c r="J65" s="35"/>
      <x:c r="K65" s="40" t="str">
        <x:f>IF(AND(ISNUMBER(G65),ISNUMBER(H65)),H65-G65,"")</x:f>
      </x:c>
      <x:c r="L65" s="40" t="str">
        <x:f>IF(COUNTA(B65:J65,P65)=0,"",IF(OR(B65="",C65="",D65="",F65="",J65="",COUNTIFS($B$10:$B$209,B65)&lt;&gt;1,COUNTIFS(Projects!$B$10:$B$59,C65)&lt;&gt;1,NOT(ISNUMBER(H65)),H65&lt;=0,AND(J65="Complete",NOT(ISNUMBER(I65)))),"Check inputs",IF(OR(J65="Cancelled",N65="Cancelled"),"Excluded",IF(J65="Complete","Complete",IF(H65&lt;Calendar!$G$5,"Overdue",IF(J65="Blocked","Blocked","Upcoming"))))))</x:f>
      </x:c>
      <x:c r="M65" s="40" t="str">
        <x:f>IF(C65="","",IF(COUNTIFS(Projects!$B$10:$B$59,C65)&lt;&gt;1,"Check Project ID",INDEX(Projects!$C$10:$C$59,MATCH(C65,Projects!$B$10:$B$59,0))))</x:f>
      </x:c>
      <x:c r="N65" s="40" t="str">
        <x:f>IF(C65="","",IF(COUNTIFS(Projects!$B$10:$B$59,C65)&lt;&gt;1,"Check Project ID",INDEX(Projects!$H$10:$H$59,MATCH(C65,Projects!$B$10:$B$59,0))))</x:f>
      </x:c>
      <x:c r="O65" s="40" t="str">
        <x:f>IF(L65="","",IF(OR(L65="Check inputs",L65="Excluded"),0,1))</x:f>
      </x:c>
      <x:c r="P65" s="35"/>
      <x:c r="Q65" s="3"/>
    </x:row>
    <x:row r="66" ht="36" customHeight="1">
      <x:c r="A66" s="3"/>
      <x:c r="B66" s="31"/>
      <x:c r="C66" s="31"/>
      <x:c r="D66" s="31"/>
      <x:c r="E66" s="31"/>
      <x:c r="F66" s="31"/>
      <x:c r="G66" s="36"/>
      <x:c r="H66" s="36"/>
      <x:c r="I66" s="36"/>
      <x:c r="J66" s="31"/>
      <x:c r="K66" s="40" t="str">
        <x:f>IF(AND(ISNUMBER(G66),ISNUMBER(H66)),H66-G66,"")</x:f>
      </x:c>
      <x:c r="L66" s="40" t="str">
        <x:f>IF(COUNTA(B66:J66,P66)=0,"",IF(OR(B66="",C66="",D66="",F66="",J66="",COUNTIFS($B$10:$B$209,B66)&lt;&gt;1,COUNTIFS(Projects!$B$10:$B$59,C66)&lt;&gt;1,NOT(ISNUMBER(H66)),H66&lt;=0,AND(J66="Complete",NOT(ISNUMBER(I66)))),"Check inputs",IF(OR(J66="Cancelled",N66="Cancelled"),"Excluded",IF(J66="Complete","Complete",IF(H66&lt;Calendar!$G$5,"Overdue",IF(J66="Blocked","Blocked","Upcoming"))))))</x:f>
      </x:c>
      <x:c r="M66" s="40" t="str">
        <x:f>IF(C66="","",IF(COUNTIFS(Projects!$B$10:$B$59,C66)&lt;&gt;1,"Check Project ID",INDEX(Projects!$C$10:$C$59,MATCH(C66,Projects!$B$10:$B$59,0))))</x:f>
      </x:c>
      <x:c r="N66" s="40" t="str">
        <x:f>IF(C66="","",IF(COUNTIFS(Projects!$B$10:$B$59,C66)&lt;&gt;1,"Check Project ID",INDEX(Projects!$H$10:$H$59,MATCH(C66,Projects!$B$10:$B$59,0))))</x:f>
      </x:c>
      <x:c r="O66" s="40" t="str">
        <x:f>IF(L66="","",IF(OR(L66="Check inputs",L66="Excluded"),0,1))</x:f>
      </x:c>
      <x:c r="P66" s="31"/>
      <x:c r="Q66" s="3"/>
    </x:row>
    <x:row r="67" ht="36" customHeight="1">
      <x:c r="A67" s="3"/>
      <x:c r="B67" s="35"/>
      <x:c r="C67" s="35"/>
      <x:c r="D67" s="35"/>
      <x:c r="E67" s="35"/>
      <x:c r="F67" s="35"/>
      <x:c r="G67" s="37"/>
      <x:c r="H67" s="37"/>
      <x:c r="I67" s="37"/>
      <x:c r="J67" s="35"/>
      <x:c r="K67" s="40" t="str">
        <x:f>IF(AND(ISNUMBER(G67),ISNUMBER(H67)),H67-G67,"")</x:f>
      </x:c>
      <x:c r="L67" s="40" t="str">
        <x:f>IF(COUNTA(B67:J67,P67)=0,"",IF(OR(B67="",C67="",D67="",F67="",J67="",COUNTIFS($B$10:$B$209,B67)&lt;&gt;1,COUNTIFS(Projects!$B$10:$B$59,C67)&lt;&gt;1,NOT(ISNUMBER(H67)),H67&lt;=0,AND(J67="Complete",NOT(ISNUMBER(I67)))),"Check inputs",IF(OR(J67="Cancelled",N67="Cancelled"),"Excluded",IF(J67="Complete","Complete",IF(H67&lt;Calendar!$G$5,"Overdue",IF(J67="Blocked","Blocked","Upcoming"))))))</x:f>
      </x:c>
      <x:c r="M67" s="40" t="str">
        <x:f>IF(C67="","",IF(COUNTIFS(Projects!$B$10:$B$59,C67)&lt;&gt;1,"Check Project ID",INDEX(Projects!$C$10:$C$59,MATCH(C67,Projects!$B$10:$B$59,0))))</x:f>
      </x:c>
      <x:c r="N67" s="40" t="str">
        <x:f>IF(C67="","",IF(COUNTIFS(Projects!$B$10:$B$59,C67)&lt;&gt;1,"Check Project ID",INDEX(Projects!$H$10:$H$59,MATCH(C67,Projects!$B$10:$B$59,0))))</x:f>
      </x:c>
      <x:c r="O67" s="40" t="str">
        <x:f>IF(L67="","",IF(OR(L67="Check inputs",L67="Excluded"),0,1))</x:f>
      </x:c>
      <x:c r="P67" s="35"/>
      <x:c r="Q67" s="3"/>
    </x:row>
    <x:row r="68" ht="36" customHeight="1">
      <x:c r="A68" s="3"/>
      <x:c r="B68" s="31"/>
      <x:c r="C68" s="31"/>
      <x:c r="D68" s="31"/>
      <x:c r="E68" s="31"/>
      <x:c r="F68" s="31"/>
      <x:c r="G68" s="36"/>
      <x:c r="H68" s="36"/>
      <x:c r="I68" s="36"/>
      <x:c r="J68" s="31"/>
      <x:c r="K68" s="40" t="str">
        <x:f>IF(AND(ISNUMBER(G68),ISNUMBER(H68)),H68-G68,"")</x:f>
      </x:c>
      <x:c r="L68" s="40" t="str">
        <x:f>IF(COUNTA(B68:J68,P68)=0,"",IF(OR(B68="",C68="",D68="",F68="",J68="",COUNTIFS($B$10:$B$209,B68)&lt;&gt;1,COUNTIFS(Projects!$B$10:$B$59,C68)&lt;&gt;1,NOT(ISNUMBER(H68)),H68&lt;=0,AND(J68="Complete",NOT(ISNUMBER(I68)))),"Check inputs",IF(OR(J68="Cancelled",N68="Cancelled"),"Excluded",IF(J68="Complete","Complete",IF(H68&lt;Calendar!$G$5,"Overdue",IF(J68="Blocked","Blocked","Upcoming"))))))</x:f>
      </x:c>
      <x:c r="M68" s="40" t="str">
        <x:f>IF(C68="","",IF(COUNTIFS(Projects!$B$10:$B$59,C68)&lt;&gt;1,"Check Project ID",INDEX(Projects!$C$10:$C$59,MATCH(C68,Projects!$B$10:$B$59,0))))</x:f>
      </x:c>
      <x:c r="N68" s="40" t="str">
        <x:f>IF(C68="","",IF(COUNTIFS(Projects!$B$10:$B$59,C68)&lt;&gt;1,"Check Project ID",INDEX(Projects!$H$10:$H$59,MATCH(C68,Projects!$B$10:$B$59,0))))</x:f>
      </x:c>
      <x:c r="O68" s="40" t="str">
        <x:f>IF(L68="","",IF(OR(L68="Check inputs",L68="Excluded"),0,1))</x:f>
      </x:c>
      <x:c r="P68" s="31"/>
      <x:c r="Q68" s="3"/>
    </x:row>
    <x:row r="69" ht="36" customHeight="1">
      <x:c r="A69" s="3"/>
      <x:c r="B69" s="35"/>
      <x:c r="C69" s="35"/>
      <x:c r="D69" s="35"/>
      <x:c r="E69" s="35"/>
      <x:c r="F69" s="35"/>
      <x:c r="G69" s="37"/>
      <x:c r="H69" s="37"/>
      <x:c r="I69" s="37"/>
      <x:c r="J69" s="35"/>
      <x:c r="K69" s="40" t="str">
        <x:f>IF(AND(ISNUMBER(G69),ISNUMBER(H69)),H69-G69,"")</x:f>
      </x:c>
      <x:c r="L69" s="40" t="str">
        <x:f>IF(COUNTA(B69:J69,P69)=0,"",IF(OR(B69="",C69="",D69="",F69="",J69="",COUNTIFS($B$10:$B$209,B69)&lt;&gt;1,COUNTIFS(Projects!$B$10:$B$59,C69)&lt;&gt;1,NOT(ISNUMBER(H69)),H69&lt;=0,AND(J69="Complete",NOT(ISNUMBER(I69)))),"Check inputs",IF(OR(J69="Cancelled",N69="Cancelled"),"Excluded",IF(J69="Complete","Complete",IF(H69&lt;Calendar!$G$5,"Overdue",IF(J69="Blocked","Blocked","Upcoming"))))))</x:f>
      </x:c>
      <x:c r="M69" s="40" t="str">
        <x:f>IF(C69="","",IF(COUNTIFS(Projects!$B$10:$B$59,C69)&lt;&gt;1,"Check Project ID",INDEX(Projects!$C$10:$C$59,MATCH(C69,Projects!$B$10:$B$59,0))))</x:f>
      </x:c>
      <x:c r="N69" s="40" t="str">
        <x:f>IF(C69="","",IF(COUNTIFS(Projects!$B$10:$B$59,C69)&lt;&gt;1,"Check Project ID",INDEX(Projects!$H$10:$H$59,MATCH(C69,Projects!$B$10:$B$59,0))))</x:f>
      </x:c>
      <x:c r="O69" s="40" t="str">
        <x:f>IF(L69="","",IF(OR(L69="Check inputs",L69="Excluded"),0,1))</x:f>
      </x:c>
      <x:c r="P69" s="35"/>
      <x:c r="Q69" s="3"/>
    </x:row>
    <x:row r="70" ht="36" customHeight="1">
      <x:c r="A70" s="3"/>
      <x:c r="B70" s="31"/>
      <x:c r="C70" s="31"/>
      <x:c r="D70" s="31"/>
      <x:c r="E70" s="31"/>
      <x:c r="F70" s="31"/>
      <x:c r="G70" s="36"/>
      <x:c r="H70" s="36"/>
      <x:c r="I70" s="36"/>
      <x:c r="J70" s="31"/>
      <x:c r="K70" s="40" t="str">
        <x:f>IF(AND(ISNUMBER(G70),ISNUMBER(H70)),H70-G70,"")</x:f>
      </x:c>
      <x:c r="L70" s="40" t="str">
        <x:f>IF(COUNTA(B70:J70,P70)=0,"",IF(OR(B70="",C70="",D70="",F70="",J70="",COUNTIFS($B$10:$B$209,B70)&lt;&gt;1,COUNTIFS(Projects!$B$10:$B$59,C70)&lt;&gt;1,NOT(ISNUMBER(H70)),H70&lt;=0,AND(J70="Complete",NOT(ISNUMBER(I70)))),"Check inputs",IF(OR(J70="Cancelled",N70="Cancelled"),"Excluded",IF(J70="Complete","Complete",IF(H70&lt;Calendar!$G$5,"Overdue",IF(J70="Blocked","Blocked","Upcoming"))))))</x:f>
      </x:c>
      <x:c r="M70" s="40" t="str">
        <x:f>IF(C70="","",IF(COUNTIFS(Projects!$B$10:$B$59,C70)&lt;&gt;1,"Check Project ID",INDEX(Projects!$C$10:$C$59,MATCH(C70,Projects!$B$10:$B$59,0))))</x:f>
      </x:c>
      <x:c r="N70" s="40" t="str">
        <x:f>IF(C70="","",IF(COUNTIFS(Projects!$B$10:$B$59,C70)&lt;&gt;1,"Check Project ID",INDEX(Projects!$H$10:$H$59,MATCH(C70,Projects!$B$10:$B$59,0))))</x:f>
      </x:c>
      <x:c r="O70" s="40" t="str">
        <x:f>IF(L70="","",IF(OR(L70="Check inputs",L70="Excluded"),0,1))</x:f>
      </x:c>
      <x:c r="P70" s="31"/>
      <x:c r="Q70" s="3"/>
    </x:row>
    <x:row r="71" ht="36" customHeight="1">
      <x:c r="A71" s="3"/>
      <x:c r="B71" s="35"/>
      <x:c r="C71" s="35"/>
      <x:c r="D71" s="35"/>
      <x:c r="E71" s="35"/>
      <x:c r="F71" s="35"/>
      <x:c r="G71" s="37"/>
      <x:c r="H71" s="37"/>
      <x:c r="I71" s="37"/>
      <x:c r="J71" s="35"/>
      <x:c r="K71" s="40" t="str">
        <x:f>IF(AND(ISNUMBER(G71),ISNUMBER(H71)),H71-G71,"")</x:f>
      </x:c>
      <x:c r="L71" s="40" t="str">
        <x:f>IF(COUNTA(B71:J71,P71)=0,"",IF(OR(B71="",C71="",D71="",F71="",J71="",COUNTIFS($B$10:$B$209,B71)&lt;&gt;1,COUNTIFS(Projects!$B$10:$B$59,C71)&lt;&gt;1,NOT(ISNUMBER(H71)),H71&lt;=0,AND(J71="Complete",NOT(ISNUMBER(I71)))),"Check inputs",IF(OR(J71="Cancelled",N71="Cancelled"),"Excluded",IF(J71="Complete","Complete",IF(H71&lt;Calendar!$G$5,"Overdue",IF(J71="Blocked","Blocked","Upcoming"))))))</x:f>
      </x:c>
      <x:c r="M71" s="40" t="str">
        <x:f>IF(C71="","",IF(COUNTIFS(Projects!$B$10:$B$59,C71)&lt;&gt;1,"Check Project ID",INDEX(Projects!$C$10:$C$59,MATCH(C71,Projects!$B$10:$B$59,0))))</x:f>
      </x:c>
      <x:c r="N71" s="40" t="str">
        <x:f>IF(C71="","",IF(COUNTIFS(Projects!$B$10:$B$59,C71)&lt;&gt;1,"Check Project ID",INDEX(Projects!$H$10:$H$59,MATCH(C71,Projects!$B$10:$B$59,0))))</x:f>
      </x:c>
      <x:c r="O71" s="40" t="str">
        <x:f>IF(L71="","",IF(OR(L71="Check inputs",L71="Excluded"),0,1))</x:f>
      </x:c>
      <x:c r="P71" s="35"/>
      <x:c r="Q71" s="3"/>
    </x:row>
    <x:row r="72" ht="36" customHeight="1">
      <x:c r="A72" s="3"/>
      <x:c r="B72" s="31"/>
      <x:c r="C72" s="31"/>
      <x:c r="D72" s="31"/>
      <x:c r="E72" s="31"/>
      <x:c r="F72" s="31"/>
      <x:c r="G72" s="36"/>
      <x:c r="H72" s="36"/>
      <x:c r="I72" s="36"/>
      <x:c r="J72" s="31"/>
      <x:c r="K72" s="40" t="str">
        <x:f>IF(AND(ISNUMBER(G72),ISNUMBER(H72)),H72-G72,"")</x:f>
      </x:c>
      <x:c r="L72" s="40" t="str">
        <x:f>IF(COUNTA(B72:J72,P72)=0,"",IF(OR(B72="",C72="",D72="",F72="",J72="",COUNTIFS($B$10:$B$209,B72)&lt;&gt;1,COUNTIFS(Projects!$B$10:$B$59,C72)&lt;&gt;1,NOT(ISNUMBER(H72)),H72&lt;=0,AND(J72="Complete",NOT(ISNUMBER(I72)))),"Check inputs",IF(OR(J72="Cancelled",N72="Cancelled"),"Excluded",IF(J72="Complete","Complete",IF(H72&lt;Calendar!$G$5,"Overdue",IF(J72="Blocked","Blocked","Upcoming"))))))</x:f>
      </x:c>
      <x:c r="M72" s="40" t="str">
        <x:f>IF(C72="","",IF(COUNTIFS(Projects!$B$10:$B$59,C72)&lt;&gt;1,"Check Project ID",INDEX(Projects!$C$10:$C$59,MATCH(C72,Projects!$B$10:$B$59,0))))</x:f>
      </x:c>
      <x:c r="N72" s="40" t="str">
        <x:f>IF(C72="","",IF(COUNTIFS(Projects!$B$10:$B$59,C72)&lt;&gt;1,"Check Project ID",INDEX(Projects!$H$10:$H$59,MATCH(C72,Projects!$B$10:$B$59,0))))</x:f>
      </x:c>
      <x:c r="O72" s="40" t="str">
        <x:f>IF(L72="","",IF(OR(L72="Check inputs",L72="Excluded"),0,1))</x:f>
      </x:c>
      <x:c r="P72" s="31"/>
      <x:c r="Q72" s="3"/>
    </x:row>
    <x:row r="73" ht="36" customHeight="1">
      <x:c r="A73" s="3"/>
      <x:c r="B73" s="35"/>
      <x:c r="C73" s="35"/>
      <x:c r="D73" s="35"/>
      <x:c r="E73" s="35"/>
      <x:c r="F73" s="35"/>
      <x:c r="G73" s="37"/>
      <x:c r="H73" s="37"/>
      <x:c r="I73" s="37"/>
      <x:c r="J73" s="35"/>
      <x:c r="K73" s="40" t="str">
        <x:f>IF(AND(ISNUMBER(G73),ISNUMBER(H73)),H73-G73,"")</x:f>
      </x:c>
      <x:c r="L73" s="40" t="str">
        <x:f>IF(COUNTA(B73:J73,P73)=0,"",IF(OR(B73="",C73="",D73="",F73="",J73="",COUNTIFS($B$10:$B$209,B73)&lt;&gt;1,COUNTIFS(Projects!$B$10:$B$59,C73)&lt;&gt;1,NOT(ISNUMBER(H73)),H73&lt;=0,AND(J73="Complete",NOT(ISNUMBER(I73)))),"Check inputs",IF(OR(J73="Cancelled",N73="Cancelled"),"Excluded",IF(J73="Complete","Complete",IF(H73&lt;Calendar!$G$5,"Overdue",IF(J73="Blocked","Blocked","Upcoming"))))))</x:f>
      </x:c>
      <x:c r="M73" s="40" t="str">
        <x:f>IF(C73="","",IF(COUNTIFS(Projects!$B$10:$B$59,C73)&lt;&gt;1,"Check Project ID",INDEX(Projects!$C$10:$C$59,MATCH(C73,Projects!$B$10:$B$59,0))))</x:f>
      </x:c>
      <x:c r="N73" s="40" t="str">
        <x:f>IF(C73="","",IF(COUNTIFS(Projects!$B$10:$B$59,C73)&lt;&gt;1,"Check Project ID",INDEX(Projects!$H$10:$H$59,MATCH(C73,Projects!$B$10:$B$59,0))))</x:f>
      </x:c>
      <x:c r="O73" s="40" t="str">
        <x:f>IF(L73="","",IF(OR(L73="Check inputs",L73="Excluded"),0,1))</x:f>
      </x:c>
      <x:c r="P73" s="35"/>
      <x:c r="Q73" s="3"/>
    </x:row>
    <x:row r="74" ht="36" customHeight="1">
      <x:c r="A74" s="3"/>
      <x:c r="B74" s="31"/>
      <x:c r="C74" s="31"/>
      <x:c r="D74" s="31"/>
      <x:c r="E74" s="31"/>
      <x:c r="F74" s="31"/>
      <x:c r="G74" s="36"/>
      <x:c r="H74" s="36"/>
      <x:c r="I74" s="36"/>
      <x:c r="J74" s="31"/>
      <x:c r="K74" s="40" t="str">
        <x:f>IF(AND(ISNUMBER(G74),ISNUMBER(H74)),H74-G74,"")</x:f>
      </x:c>
      <x:c r="L74" s="40" t="str">
        <x:f>IF(COUNTA(B74:J74,P74)=0,"",IF(OR(B74="",C74="",D74="",F74="",J74="",COUNTIFS($B$10:$B$209,B74)&lt;&gt;1,COUNTIFS(Projects!$B$10:$B$59,C74)&lt;&gt;1,NOT(ISNUMBER(H74)),H74&lt;=0,AND(J74="Complete",NOT(ISNUMBER(I74)))),"Check inputs",IF(OR(J74="Cancelled",N74="Cancelled"),"Excluded",IF(J74="Complete","Complete",IF(H74&lt;Calendar!$G$5,"Overdue",IF(J74="Blocked","Blocked","Upcoming"))))))</x:f>
      </x:c>
      <x:c r="M74" s="40" t="str">
        <x:f>IF(C74="","",IF(COUNTIFS(Projects!$B$10:$B$59,C74)&lt;&gt;1,"Check Project ID",INDEX(Projects!$C$10:$C$59,MATCH(C74,Projects!$B$10:$B$59,0))))</x:f>
      </x:c>
      <x:c r="N74" s="40" t="str">
        <x:f>IF(C74="","",IF(COUNTIFS(Projects!$B$10:$B$59,C74)&lt;&gt;1,"Check Project ID",INDEX(Projects!$H$10:$H$59,MATCH(C74,Projects!$B$10:$B$59,0))))</x:f>
      </x:c>
      <x:c r="O74" s="40" t="str">
        <x:f>IF(L74="","",IF(OR(L74="Check inputs",L74="Excluded"),0,1))</x:f>
      </x:c>
      <x:c r="P74" s="31"/>
      <x:c r="Q74" s="3"/>
    </x:row>
    <x:row r="75" ht="36" customHeight="1">
      <x:c r="A75" s="3"/>
      <x:c r="B75" s="35"/>
      <x:c r="C75" s="35"/>
      <x:c r="D75" s="35"/>
      <x:c r="E75" s="35"/>
      <x:c r="F75" s="35"/>
      <x:c r="G75" s="37"/>
      <x:c r="H75" s="37"/>
      <x:c r="I75" s="37"/>
      <x:c r="J75" s="35"/>
      <x:c r="K75" s="40" t="str">
        <x:f>IF(AND(ISNUMBER(G75),ISNUMBER(H75)),H75-G75,"")</x:f>
      </x:c>
      <x:c r="L75" s="40" t="str">
        <x:f>IF(COUNTA(B75:J75,P75)=0,"",IF(OR(B75="",C75="",D75="",F75="",J75="",COUNTIFS($B$10:$B$209,B75)&lt;&gt;1,COUNTIFS(Projects!$B$10:$B$59,C75)&lt;&gt;1,NOT(ISNUMBER(H75)),H75&lt;=0,AND(J75="Complete",NOT(ISNUMBER(I75)))),"Check inputs",IF(OR(J75="Cancelled",N75="Cancelled"),"Excluded",IF(J75="Complete","Complete",IF(H75&lt;Calendar!$G$5,"Overdue",IF(J75="Blocked","Blocked","Upcoming"))))))</x:f>
      </x:c>
      <x:c r="M75" s="40" t="str">
        <x:f>IF(C75="","",IF(COUNTIFS(Projects!$B$10:$B$59,C75)&lt;&gt;1,"Check Project ID",INDEX(Projects!$C$10:$C$59,MATCH(C75,Projects!$B$10:$B$59,0))))</x:f>
      </x:c>
      <x:c r="N75" s="40" t="str">
        <x:f>IF(C75="","",IF(COUNTIFS(Projects!$B$10:$B$59,C75)&lt;&gt;1,"Check Project ID",INDEX(Projects!$H$10:$H$59,MATCH(C75,Projects!$B$10:$B$59,0))))</x:f>
      </x:c>
      <x:c r="O75" s="40" t="str">
        <x:f>IF(L75="","",IF(OR(L75="Check inputs",L75="Excluded"),0,1))</x:f>
      </x:c>
      <x:c r="P75" s="35"/>
      <x:c r="Q75" s="3"/>
    </x:row>
    <x:row r="76" ht="36" customHeight="1">
      <x:c r="A76" s="3"/>
      <x:c r="B76" s="31"/>
      <x:c r="C76" s="31"/>
      <x:c r="D76" s="31"/>
      <x:c r="E76" s="31"/>
      <x:c r="F76" s="31"/>
      <x:c r="G76" s="36"/>
      <x:c r="H76" s="36"/>
      <x:c r="I76" s="36"/>
      <x:c r="J76" s="31"/>
      <x:c r="K76" s="40" t="str">
        <x:f>IF(AND(ISNUMBER(G76),ISNUMBER(H76)),H76-G76,"")</x:f>
      </x:c>
      <x:c r="L76" s="40" t="str">
        <x:f>IF(COUNTA(B76:J76,P76)=0,"",IF(OR(B76="",C76="",D76="",F76="",J76="",COUNTIFS($B$10:$B$209,B76)&lt;&gt;1,COUNTIFS(Projects!$B$10:$B$59,C76)&lt;&gt;1,NOT(ISNUMBER(H76)),H76&lt;=0,AND(J76="Complete",NOT(ISNUMBER(I76)))),"Check inputs",IF(OR(J76="Cancelled",N76="Cancelled"),"Excluded",IF(J76="Complete","Complete",IF(H76&lt;Calendar!$G$5,"Overdue",IF(J76="Blocked","Blocked","Upcoming"))))))</x:f>
      </x:c>
      <x:c r="M76" s="40" t="str">
        <x:f>IF(C76="","",IF(COUNTIFS(Projects!$B$10:$B$59,C76)&lt;&gt;1,"Check Project ID",INDEX(Projects!$C$10:$C$59,MATCH(C76,Projects!$B$10:$B$59,0))))</x:f>
      </x:c>
      <x:c r="N76" s="40" t="str">
        <x:f>IF(C76="","",IF(COUNTIFS(Projects!$B$10:$B$59,C76)&lt;&gt;1,"Check Project ID",INDEX(Projects!$H$10:$H$59,MATCH(C76,Projects!$B$10:$B$59,0))))</x:f>
      </x:c>
      <x:c r="O76" s="40" t="str">
        <x:f>IF(L76="","",IF(OR(L76="Check inputs",L76="Excluded"),0,1))</x:f>
      </x:c>
      <x:c r="P76" s="31"/>
      <x:c r="Q76" s="3"/>
    </x:row>
    <x:row r="77" ht="36" customHeight="1">
      <x:c r="A77" s="3"/>
      <x:c r="B77" s="35"/>
      <x:c r="C77" s="35"/>
      <x:c r="D77" s="35"/>
      <x:c r="E77" s="35"/>
      <x:c r="F77" s="35"/>
      <x:c r="G77" s="37"/>
      <x:c r="H77" s="37"/>
      <x:c r="I77" s="37"/>
      <x:c r="J77" s="35"/>
      <x:c r="K77" s="40" t="str">
        <x:f>IF(AND(ISNUMBER(G77),ISNUMBER(H77)),H77-G77,"")</x:f>
      </x:c>
      <x:c r="L77" s="40" t="str">
        <x:f>IF(COUNTA(B77:J77,P77)=0,"",IF(OR(B77="",C77="",D77="",F77="",J77="",COUNTIFS($B$10:$B$209,B77)&lt;&gt;1,COUNTIFS(Projects!$B$10:$B$59,C77)&lt;&gt;1,NOT(ISNUMBER(H77)),H77&lt;=0,AND(J77="Complete",NOT(ISNUMBER(I77)))),"Check inputs",IF(OR(J77="Cancelled",N77="Cancelled"),"Excluded",IF(J77="Complete","Complete",IF(H77&lt;Calendar!$G$5,"Overdue",IF(J77="Blocked","Blocked","Upcoming"))))))</x:f>
      </x:c>
      <x:c r="M77" s="40" t="str">
        <x:f>IF(C77="","",IF(COUNTIFS(Projects!$B$10:$B$59,C77)&lt;&gt;1,"Check Project ID",INDEX(Projects!$C$10:$C$59,MATCH(C77,Projects!$B$10:$B$59,0))))</x:f>
      </x:c>
      <x:c r="N77" s="40" t="str">
        <x:f>IF(C77="","",IF(COUNTIFS(Projects!$B$10:$B$59,C77)&lt;&gt;1,"Check Project ID",INDEX(Projects!$H$10:$H$59,MATCH(C77,Projects!$B$10:$B$59,0))))</x:f>
      </x:c>
      <x:c r="O77" s="40" t="str">
        <x:f>IF(L77="","",IF(OR(L77="Check inputs",L77="Excluded"),0,1))</x:f>
      </x:c>
      <x:c r="P77" s="35"/>
      <x:c r="Q77" s="3"/>
    </x:row>
    <x:row r="78" ht="36" customHeight="1">
      <x:c r="A78" s="3"/>
      <x:c r="B78" s="31"/>
      <x:c r="C78" s="31"/>
      <x:c r="D78" s="31"/>
      <x:c r="E78" s="31"/>
      <x:c r="F78" s="31"/>
      <x:c r="G78" s="36"/>
      <x:c r="H78" s="36"/>
      <x:c r="I78" s="36"/>
      <x:c r="J78" s="31"/>
      <x:c r="K78" s="40" t="str">
        <x:f>IF(AND(ISNUMBER(G78),ISNUMBER(H78)),H78-G78,"")</x:f>
      </x:c>
      <x:c r="L78" s="40" t="str">
        <x:f>IF(COUNTA(B78:J78,P78)=0,"",IF(OR(B78="",C78="",D78="",F78="",J78="",COUNTIFS($B$10:$B$209,B78)&lt;&gt;1,COUNTIFS(Projects!$B$10:$B$59,C78)&lt;&gt;1,NOT(ISNUMBER(H78)),H78&lt;=0,AND(J78="Complete",NOT(ISNUMBER(I78)))),"Check inputs",IF(OR(J78="Cancelled",N78="Cancelled"),"Excluded",IF(J78="Complete","Complete",IF(H78&lt;Calendar!$G$5,"Overdue",IF(J78="Blocked","Blocked","Upcoming"))))))</x:f>
      </x:c>
      <x:c r="M78" s="40" t="str">
        <x:f>IF(C78="","",IF(COUNTIFS(Projects!$B$10:$B$59,C78)&lt;&gt;1,"Check Project ID",INDEX(Projects!$C$10:$C$59,MATCH(C78,Projects!$B$10:$B$59,0))))</x:f>
      </x:c>
      <x:c r="N78" s="40" t="str">
        <x:f>IF(C78="","",IF(COUNTIFS(Projects!$B$10:$B$59,C78)&lt;&gt;1,"Check Project ID",INDEX(Projects!$H$10:$H$59,MATCH(C78,Projects!$B$10:$B$59,0))))</x:f>
      </x:c>
      <x:c r="O78" s="40" t="str">
        <x:f>IF(L78="","",IF(OR(L78="Check inputs",L78="Excluded"),0,1))</x:f>
      </x:c>
      <x:c r="P78" s="31"/>
      <x:c r="Q78" s="3"/>
    </x:row>
    <x:row r="79" ht="36" customHeight="1">
      <x:c r="A79" s="3"/>
      <x:c r="B79" s="35"/>
      <x:c r="C79" s="35"/>
      <x:c r="D79" s="35"/>
      <x:c r="E79" s="35"/>
      <x:c r="F79" s="35"/>
      <x:c r="G79" s="37"/>
      <x:c r="H79" s="37"/>
      <x:c r="I79" s="37"/>
      <x:c r="J79" s="35"/>
      <x:c r="K79" s="40" t="str">
        <x:f>IF(AND(ISNUMBER(G79),ISNUMBER(H79)),H79-G79,"")</x:f>
      </x:c>
      <x:c r="L79" s="40" t="str">
        <x:f>IF(COUNTA(B79:J79,P79)=0,"",IF(OR(B79="",C79="",D79="",F79="",J79="",COUNTIFS($B$10:$B$209,B79)&lt;&gt;1,COUNTIFS(Projects!$B$10:$B$59,C79)&lt;&gt;1,NOT(ISNUMBER(H79)),H79&lt;=0,AND(J79="Complete",NOT(ISNUMBER(I79)))),"Check inputs",IF(OR(J79="Cancelled",N79="Cancelled"),"Excluded",IF(J79="Complete","Complete",IF(H79&lt;Calendar!$G$5,"Overdue",IF(J79="Blocked","Blocked","Upcoming"))))))</x:f>
      </x:c>
      <x:c r="M79" s="40" t="str">
        <x:f>IF(C79="","",IF(COUNTIFS(Projects!$B$10:$B$59,C79)&lt;&gt;1,"Check Project ID",INDEX(Projects!$C$10:$C$59,MATCH(C79,Projects!$B$10:$B$59,0))))</x:f>
      </x:c>
      <x:c r="N79" s="40" t="str">
        <x:f>IF(C79="","",IF(COUNTIFS(Projects!$B$10:$B$59,C79)&lt;&gt;1,"Check Project ID",INDEX(Projects!$H$10:$H$59,MATCH(C79,Projects!$B$10:$B$59,0))))</x:f>
      </x:c>
      <x:c r="O79" s="40" t="str">
        <x:f>IF(L79="","",IF(OR(L79="Check inputs",L79="Excluded"),0,1))</x:f>
      </x:c>
      <x:c r="P79" s="35"/>
      <x:c r="Q79" s="3"/>
    </x:row>
    <x:row r="80" ht="36" customHeight="1">
      <x:c r="A80" s="3"/>
      <x:c r="B80" s="31"/>
      <x:c r="C80" s="31"/>
      <x:c r="D80" s="31"/>
      <x:c r="E80" s="31"/>
      <x:c r="F80" s="31"/>
      <x:c r="G80" s="36"/>
      <x:c r="H80" s="36"/>
      <x:c r="I80" s="36"/>
      <x:c r="J80" s="31"/>
      <x:c r="K80" s="40" t="str">
        <x:f>IF(AND(ISNUMBER(G80),ISNUMBER(H80)),H80-G80,"")</x:f>
      </x:c>
      <x:c r="L80" s="40" t="str">
        <x:f>IF(COUNTA(B80:J80,P80)=0,"",IF(OR(B80="",C80="",D80="",F80="",J80="",COUNTIFS($B$10:$B$209,B80)&lt;&gt;1,COUNTIFS(Projects!$B$10:$B$59,C80)&lt;&gt;1,NOT(ISNUMBER(H80)),H80&lt;=0,AND(J80="Complete",NOT(ISNUMBER(I80)))),"Check inputs",IF(OR(J80="Cancelled",N80="Cancelled"),"Excluded",IF(J80="Complete","Complete",IF(H80&lt;Calendar!$G$5,"Overdue",IF(J80="Blocked","Blocked","Upcoming"))))))</x:f>
      </x:c>
      <x:c r="M80" s="40" t="str">
        <x:f>IF(C80="","",IF(COUNTIFS(Projects!$B$10:$B$59,C80)&lt;&gt;1,"Check Project ID",INDEX(Projects!$C$10:$C$59,MATCH(C80,Projects!$B$10:$B$59,0))))</x:f>
      </x:c>
      <x:c r="N80" s="40" t="str">
        <x:f>IF(C80="","",IF(COUNTIFS(Projects!$B$10:$B$59,C80)&lt;&gt;1,"Check Project ID",INDEX(Projects!$H$10:$H$59,MATCH(C80,Projects!$B$10:$B$59,0))))</x:f>
      </x:c>
      <x:c r="O80" s="40" t="str">
        <x:f>IF(L80="","",IF(OR(L80="Check inputs",L80="Excluded"),0,1))</x:f>
      </x:c>
      <x:c r="P80" s="31"/>
      <x:c r="Q80" s="3"/>
    </x:row>
    <x:row r="81" ht="36" customHeight="1">
      <x:c r="A81" s="3"/>
      <x:c r="B81" s="35"/>
      <x:c r="C81" s="35"/>
      <x:c r="D81" s="35"/>
      <x:c r="E81" s="35"/>
      <x:c r="F81" s="35"/>
      <x:c r="G81" s="37"/>
      <x:c r="H81" s="37"/>
      <x:c r="I81" s="37"/>
      <x:c r="J81" s="35"/>
      <x:c r="K81" s="40" t="str">
        <x:f>IF(AND(ISNUMBER(G81),ISNUMBER(H81)),H81-G81,"")</x:f>
      </x:c>
      <x:c r="L81" s="40" t="str">
        <x:f>IF(COUNTA(B81:J81,P81)=0,"",IF(OR(B81="",C81="",D81="",F81="",J81="",COUNTIFS($B$10:$B$209,B81)&lt;&gt;1,COUNTIFS(Projects!$B$10:$B$59,C81)&lt;&gt;1,NOT(ISNUMBER(H81)),H81&lt;=0,AND(J81="Complete",NOT(ISNUMBER(I81)))),"Check inputs",IF(OR(J81="Cancelled",N81="Cancelled"),"Excluded",IF(J81="Complete","Complete",IF(H81&lt;Calendar!$G$5,"Overdue",IF(J81="Blocked","Blocked","Upcoming"))))))</x:f>
      </x:c>
      <x:c r="M81" s="40" t="str">
        <x:f>IF(C81="","",IF(COUNTIFS(Projects!$B$10:$B$59,C81)&lt;&gt;1,"Check Project ID",INDEX(Projects!$C$10:$C$59,MATCH(C81,Projects!$B$10:$B$59,0))))</x:f>
      </x:c>
      <x:c r="N81" s="40" t="str">
        <x:f>IF(C81="","",IF(COUNTIFS(Projects!$B$10:$B$59,C81)&lt;&gt;1,"Check Project ID",INDEX(Projects!$H$10:$H$59,MATCH(C81,Projects!$B$10:$B$59,0))))</x:f>
      </x:c>
      <x:c r="O81" s="40" t="str">
        <x:f>IF(L81="","",IF(OR(L81="Check inputs",L81="Excluded"),0,1))</x:f>
      </x:c>
      <x:c r="P81" s="35"/>
      <x:c r="Q81" s="3"/>
    </x:row>
    <x:row r="82" ht="36" customHeight="1">
      <x:c r="A82" s="3"/>
      <x:c r="B82" s="31"/>
      <x:c r="C82" s="31"/>
      <x:c r="D82" s="31"/>
      <x:c r="E82" s="31"/>
      <x:c r="F82" s="31"/>
      <x:c r="G82" s="36"/>
      <x:c r="H82" s="36"/>
      <x:c r="I82" s="36"/>
      <x:c r="J82" s="31"/>
      <x:c r="K82" s="40" t="str">
        <x:f>IF(AND(ISNUMBER(G82),ISNUMBER(H82)),H82-G82,"")</x:f>
      </x:c>
      <x:c r="L82" s="40" t="str">
        <x:f>IF(COUNTA(B82:J82,P82)=0,"",IF(OR(B82="",C82="",D82="",F82="",J82="",COUNTIFS($B$10:$B$209,B82)&lt;&gt;1,COUNTIFS(Projects!$B$10:$B$59,C82)&lt;&gt;1,NOT(ISNUMBER(H82)),H82&lt;=0,AND(J82="Complete",NOT(ISNUMBER(I82)))),"Check inputs",IF(OR(J82="Cancelled",N82="Cancelled"),"Excluded",IF(J82="Complete","Complete",IF(H82&lt;Calendar!$G$5,"Overdue",IF(J82="Blocked","Blocked","Upcoming"))))))</x:f>
      </x:c>
      <x:c r="M82" s="40" t="str">
        <x:f>IF(C82="","",IF(COUNTIFS(Projects!$B$10:$B$59,C82)&lt;&gt;1,"Check Project ID",INDEX(Projects!$C$10:$C$59,MATCH(C82,Projects!$B$10:$B$59,0))))</x:f>
      </x:c>
      <x:c r="N82" s="40" t="str">
        <x:f>IF(C82="","",IF(COUNTIFS(Projects!$B$10:$B$59,C82)&lt;&gt;1,"Check Project ID",INDEX(Projects!$H$10:$H$59,MATCH(C82,Projects!$B$10:$B$59,0))))</x:f>
      </x:c>
      <x:c r="O82" s="40" t="str">
        <x:f>IF(L82="","",IF(OR(L82="Check inputs",L82="Excluded"),0,1))</x:f>
      </x:c>
      <x:c r="P82" s="31"/>
      <x:c r="Q82" s="3"/>
    </x:row>
    <x:row r="83" ht="36" customHeight="1">
      <x:c r="A83" s="3"/>
      <x:c r="B83" s="35"/>
      <x:c r="C83" s="35"/>
      <x:c r="D83" s="35"/>
      <x:c r="E83" s="35"/>
      <x:c r="F83" s="35"/>
      <x:c r="G83" s="37"/>
      <x:c r="H83" s="37"/>
      <x:c r="I83" s="37"/>
      <x:c r="J83" s="35"/>
      <x:c r="K83" s="40" t="str">
        <x:f>IF(AND(ISNUMBER(G83),ISNUMBER(H83)),H83-G83,"")</x:f>
      </x:c>
      <x:c r="L83" s="40" t="str">
        <x:f>IF(COUNTA(B83:J83,P83)=0,"",IF(OR(B83="",C83="",D83="",F83="",J83="",COUNTIFS($B$10:$B$209,B83)&lt;&gt;1,COUNTIFS(Projects!$B$10:$B$59,C83)&lt;&gt;1,NOT(ISNUMBER(H83)),H83&lt;=0,AND(J83="Complete",NOT(ISNUMBER(I83)))),"Check inputs",IF(OR(J83="Cancelled",N83="Cancelled"),"Excluded",IF(J83="Complete","Complete",IF(H83&lt;Calendar!$G$5,"Overdue",IF(J83="Blocked","Blocked","Upcoming"))))))</x:f>
      </x:c>
      <x:c r="M83" s="40" t="str">
        <x:f>IF(C83="","",IF(COUNTIFS(Projects!$B$10:$B$59,C83)&lt;&gt;1,"Check Project ID",INDEX(Projects!$C$10:$C$59,MATCH(C83,Projects!$B$10:$B$59,0))))</x:f>
      </x:c>
      <x:c r="N83" s="40" t="str">
        <x:f>IF(C83="","",IF(COUNTIFS(Projects!$B$10:$B$59,C83)&lt;&gt;1,"Check Project ID",INDEX(Projects!$H$10:$H$59,MATCH(C83,Projects!$B$10:$B$59,0))))</x:f>
      </x:c>
      <x:c r="O83" s="40" t="str">
        <x:f>IF(L83="","",IF(OR(L83="Check inputs",L83="Excluded"),0,1))</x:f>
      </x:c>
      <x:c r="P83" s="35"/>
      <x:c r="Q83" s="3"/>
    </x:row>
    <x:row r="84" ht="36" customHeight="1">
      <x:c r="A84" s="3"/>
      <x:c r="B84" s="31"/>
      <x:c r="C84" s="31"/>
      <x:c r="D84" s="31"/>
      <x:c r="E84" s="31"/>
      <x:c r="F84" s="31"/>
      <x:c r="G84" s="36"/>
      <x:c r="H84" s="36"/>
      <x:c r="I84" s="36"/>
      <x:c r="J84" s="31"/>
      <x:c r="K84" s="40" t="str">
        <x:f>IF(AND(ISNUMBER(G84),ISNUMBER(H84)),H84-G84,"")</x:f>
      </x:c>
      <x:c r="L84" s="40" t="str">
        <x:f>IF(COUNTA(B84:J84,P84)=0,"",IF(OR(B84="",C84="",D84="",F84="",J84="",COUNTIFS($B$10:$B$209,B84)&lt;&gt;1,COUNTIFS(Projects!$B$10:$B$59,C84)&lt;&gt;1,NOT(ISNUMBER(H84)),H84&lt;=0,AND(J84="Complete",NOT(ISNUMBER(I84)))),"Check inputs",IF(OR(J84="Cancelled",N84="Cancelled"),"Excluded",IF(J84="Complete","Complete",IF(H84&lt;Calendar!$G$5,"Overdue",IF(J84="Blocked","Blocked","Upcoming"))))))</x:f>
      </x:c>
      <x:c r="M84" s="40" t="str">
        <x:f>IF(C84="","",IF(COUNTIFS(Projects!$B$10:$B$59,C84)&lt;&gt;1,"Check Project ID",INDEX(Projects!$C$10:$C$59,MATCH(C84,Projects!$B$10:$B$59,0))))</x:f>
      </x:c>
      <x:c r="N84" s="40" t="str">
        <x:f>IF(C84="","",IF(COUNTIFS(Projects!$B$10:$B$59,C84)&lt;&gt;1,"Check Project ID",INDEX(Projects!$H$10:$H$59,MATCH(C84,Projects!$B$10:$B$59,0))))</x:f>
      </x:c>
      <x:c r="O84" s="40" t="str">
        <x:f>IF(L84="","",IF(OR(L84="Check inputs",L84="Excluded"),0,1))</x:f>
      </x:c>
      <x:c r="P84" s="31"/>
      <x:c r="Q84" s="3"/>
    </x:row>
    <x:row r="85" ht="36" customHeight="1">
      <x:c r="A85" s="3"/>
      <x:c r="B85" s="35"/>
      <x:c r="C85" s="35"/>
      <x:c r="D85" s="35"/>
      <x:c r="E85" s="35"/>
      <x:c r="F85" s="35"/>
      <x:c r="G85" s="37"/>
      <x:c r="H85" s="37"/>
      <x:c r="I85" s="37"/>
      <x:c r="J85" s="35"/>
      <x:c r="K85" s="40" t="str">
        <x:f>IF(AND(ISNUMBER(G85),ISNUMBER(H85)),H85-G85,"")</x:f>
      </x:c>
      <x:c r="L85" s="40" t="str">
        <x:f>IF(COUNTA(B85:J85,P85)=0,"",IF(OR(B85="",C85="",D85="",F85="",J85="",COUNTIFS($B$10:$B$209,B85)&lt;&gt;1,COUNTIFS(Projects!$B$10:$B$59,C85)&lt;&gt;1,NOT(ISNUMBER(H85)),H85&lt;=0,AND(J85="Complete",NOT(ISNUMBER(I85)))),"Check inputs",IF(OR(J85="Cancelled",N85="Cancelled"),"Excluded",IF(J85="Complete","Complete",IF(H85&lt;Calendar!$G$5,"Overdue",IF(J85="Blocked","Blocked","Upcoming"))))))</x:f>
      </x:c>
      <x:c r="M85" s="40" t="str">
        <x:f>IF(C85="","",IF(COUNTIFS(Projects!$B$10:$B$59,C85)&lt;&gt;1,"Check Project ID",INDEX(Projects!$C$10:$C$59,MATCH(C85,Projects!$B$10:$B$59,0))))</x:f>
      </x:c>
      <x:c r="N85" s="40" t="str">
        <x:f>IF(C85="","",IF(COUNTIFS(Projects!$B$10:$B$59,C85)&lt;&gt;1,"Check Project ID",INDEX(Projects!$H$10:$H$59,MATCH(C85,Projects!$B$10:$B$59,0))))</x:f>
      </x:c>
      <x:c r="O85" s="40" t="str">
        <x:f>IF(L85="","",IF(OR(L85="Check inputs",L85="Excluded"),0,1))</x:f>
      </x:c>
      <x:c r="P85" s="35"/>
      <x:c r="Q85" s="3"/>
    </x:row>
    <x:row r="86" ht="36" customHeight="1">
      <x:c r="A86" s="3"/>
      <x:c r="B86" s="31"/>
      <x:c r="C86" s="31"/>
      <x:c r="D86" s="31"/>
      <x:c r="E86" s="31"/>
      <x:c r="F86" s="31"/>
      <x:c r="G86" s="36"/>
      <x:c r="H86" s="36"/>
      <x:c r="I86" s="36"/>
      <x:c r="J86" s="31"/>
      <x:c r="K86" s="40" t="str">
        <x:f>IF(AND(ISNUMBER(G86),ISNUMBER(H86)),H86-G86,"")</x:f>
      </x:c>
      <x:c r="L86" s="40" t="str">
        <x:f>IF(COUNTA(B86:J86,P86)=0,"",IF(OR(B86="",C86="",D86="",F86="",J86="",COUNTIFS($B$10:$B$209,B86)&lt;&gt;1,COUNTIFS(Projects!$B$10:$B$59,C86)&lt;&gt;1,NOT(ISNUMBER(H86)),H86&lt;=0,AND(J86="Complete",NOT(ISNUMBER(I86)))),"Check inputs",IF(OR(J86="Cancelled",N86="Cancelled"),"Excluded",IF(J86="Complete","Complete",IF(H86&lt;Calendar!$G$5,"Overdue",IF(J86="Blocked","Blocked","Upcoming"))))))</x:f>
      </x:c>
      <x:c r="M86" s="40" t="str">
        <x:f>IF(C86="","",IF(COUNTIFS(Projects!$B$10:$B$59,C86)&lt;&gt;1,"Check Project ID",INDEX(Projects!$C$10:$C$59,MATCH(C86,Projects!$B$10:$B$59,0))))</x:f>
      </x:c>
      <x:c r="N86" s="40" t="str">
        <x:f>IF(C86="","",IF(COUNTIFS(Projects!$B$10:$B$59,C86)&lt;&gt;1,"Check Project ID",INDEX(Projects!$H$10:$H$59,MATCH(C86,Projects!$B$10:$B$59,0))))</x:f>
      </x:c>
      <x:c r="O86" s="40" t="str">
        <x:f>IF(L86="","",IF(OR(L86="Check inputs",L86="Excluded"),0,1))</x:f>
      </x:c>
      <x:c r="P86" s="31"/>
      <x:c r="Q86" s="3"/>
    </x:row>
    <x:row r="87" ht="36" customHeight="1">
      <x:c r="A87" s="3"/>
      <x:c r="B87" s="35"/>
      <x:c r="C87" s="35"/>
      <x:c r="D87" s="35"/>
      <x:c r="E87" s="35"/>
      <x:c r="F87" s="35"/>
      <x:c r="G87" s="37"/>
      <x:c r="H87" s="37"/>
      <x:c r="I87" s="37"/>
      <x:c r="J87" s="35"/>
      <x:c r="K87" s="40" t="str">
        <x:f>IF(AND(ISNUMBER(G87),ISNUMBER(H87)),H87-G87,"")</x:f>
      </x:c>
      <x:c r="L87" s="40" t="str">
        <x:f>IF(COUNTA(B87:J87,P87)=0,"",IF(OR(B87="",C87="",D87="",F87="",J87="",COUNTIFS($B$10:$B$209,B87)&lt;&gt;1,COUNTIFS(Projects!$B$10:$B$59,C87)&lt;&gt;1,NOT(ISNUMBER(H87)),H87&lt;=0,AND(J87="Complete",NOT(ISNUMBER(I87)))),"Check inputs",IF(OR(J87="Cancelled",N87="Cancelled"),"Excluded",IF(J87="Complete","Complete",IF(H87&lt;Calendar!$G$5,"Overdue",IF(J87="Blocked","Blocked","Upcoming"))))))</x:f>
      </x:c>
      <x:c r="M87" s="40" t="str">
        <x:f>IF(C87="","",IF(COUNTIFS(Projects!$B$10:$B$59,C87)&lt;&gt;1,"Check Project ID",INDEX(Projects!$C$10:$C$59,MATCH(C87,Projects!$B$10:$B$59,0))))</x:f>
      </x:c>
      <x:c r="N87" s="40" t="str">
        <x:f>IF(C87="","",IF(COUNTIFS(Projects!$B$10:$B$59,C87)&lt;&gt;1,"Check Project ID",INDEX(Projects!$H$10:$H$59,MATCH(C87,Projects!$B$10:$B$59,0))))</x:f>
      </x:c>
      <x:c r="O87" s="40" t="str">
        <x:f>IF(L87="","",IF(OR(L87="Check inputs",L87="Excluded"),0,1))</x:f>
      </x:c>
      <x:c r="P87" s="35"/>
      <x:c r="Q87" s="3"/>
    </x:row>
    <x:row r="88" ht="36" customHeight="1">
      <x:c r="A88" s="3"/>
      <x:c r="B88" s="31"/>
      <x:c r="C88" s="31"/>
      <x:c r="D88" s="31"/>
      <x:c r="E88" s="31"/>
      <x:c r="F88" s="31"/>
      <x:c r="G88" s="36"/>
      <x:c r="H88" s="36"/>
      <x:c r="I88" s="36"/>
      <x:c r="J88" s="31"/>
      <x:c r="K88" s="40" t="str">
        <x:f>IF(AND(ISNUMBER(G88),ISNUMBER(H88)),H88-G88,"")</x:f>
      </x:c>
      <x:c r="L88" s="40" t="str">
        <x:f>IF(COUNTA(B88:J88,P88)=0,"",IF(OR(B88="",C88="",D88="",F88="",J88="",COUNTIFS($B$10:$B$209,B88)&lt;&gt;1,COUNTIFS(Projects!$B$10:$B$59,C88)&lt;&gt;1,NOT(ISNUMBER(H88)),H88&lt;=0,AND(J88="Complete",NOT(ISNUMBER(I88)))),"Check inputs",IF(OR(J88="Cancelled",N88="Cancelled"),"Excluded",IF(J88="Complete","Complete",IF(H88&lt;Calendar!$G$5,"Overdue",IF(J88="Blocked","Blocked","Upcoming"))))))</x:f>
      </x:c>
      <x:c r="M88" s="40" t="str">
        <x:f>IF(C88="","",IF(COUNTIFS(Projects!$B$10:$B$59,C88)&lt;&gt;1,"Check Project ID",INDEX(Projects!$C$10:$C$59,MATCH(C88,Projects!$B$10:$B$59,0))))</x:f>
      </x:c>
      <x:c r="N88" s="40" t="str">
        <x:f>IF(C88="","",IF(COUNTIFS(Projects!$B$10:$B$59,C88)&lt;&gt;1,"Check Project ID",INDEX(Projects!$H$10:$H$59,MATCH(C88,Projects!$B$10:$B$59,0))))</x:f>
      </x:c>
      <x:c r="O88" s="40" t="str">
        <x:f>IF(L88="","",IF(OR(L88="Check inputs",L88="Excluded"),0,1))</x:f>
      </x:c>
      <x:c r="P88" s="31"/>
      <x:c r="Q88" s="3"/>
    </x:row>
    <x:row r="89" ht="36" customHeight="1">
      <x:c r="A89" s="3"/>
      <x:c r="B89" s="35"/>
      <x:c r="C89" s="35"/>
      <x:c r="D89" s="35"/>
      <x:c r="E89" s="35"/>
      <x:c r="F89" s="35"/>
      <x:c r="G89" s="37"/>
      <x:c r="H89" s="37"/>
      <x:c r="I89" s="37"/>
      <x:c r="J89" s="35"/>
      <x:c r="K89" s="40" t="str">
        <x:f>IF(AND(ISNUMBER(G89),ISNUMBER(H89)),H89-G89,"")</x:f>
      </x:c>
      <x:c r="L89" s="40" t="str">
        <x:f>IF(COUNTA(B89:J89,P89)=0,"",IF(OR(B89="",C89="",D89="",F89="",J89="",COUNTIFS($B$10:$B$209,B89)&lt;&gt;1,COUNTIFS(Projects!$B$10:$B$59,C89)&lt;&gt;1,NOT(ISNUMBER(H89)),H89&lt;=0,AND(J89="Complete",NOT(ISNUMBER(I89)))),"Check inputs",IF(OR(J89="Cancelled",N89="Cancelled"),"Excluded",IF(J89="Complete","Complete",IF(H89&lt;Calendar!$G$5,"Overdue",IF(J89="Blocked","Blocked","Upcoming"))))))</x:f>
      </x:c>
      <x:c r="M89" s="40" t="str">
        <x:f>IF(C89="","",IF(COUNTIFS(Projects!$B$10:$B$59,C89)&lt;&gt;1,"Check Project ID",INDEX(Projects!$C$10:$C$59,MATCH(C89,Projects!$B$10:$B$59,0))))</x:f>
      </x:c>
      <x:c r="N89" s="40" t="str">
        <x:f>IF(C89="","",IF(COUNTIFS(Projects!$B$10:$B$59,C89)&lt;&gt;1,"Check Project ID",INDEX(Projects!$H$10:$H$59,MATCH(C89,Projects!$B$10:$B$59,0))))</x:f>
      </x:c>
      <x:c r="O89" s="40" t="str">
        <x:f>IF(L89="","",IF(OR(L89="Check inputs",L89="Excluded"),0,1))</x:f>
      </x:c>
      <x:c r="P89" s="35"/>
      <x:c r="Q89" s="3"/>
    </x:row>
    <x:row r="90" ht="36" customHeight="1">
      <x:c r="A90" s="3"/>
      <x:c r="B90" s="31"/>
      <x:c r="C90" s="31"/>
      <x:c r="D90" s="31"/>
      <x:c r="E90" s="31"/>
      <x:c r="F90" s="31"/>
      <x:c r="G90" s="36"/>
      <x:c r="H90" s="36"/>
      <x:c r="I90" s="36"/>
      <x:c r="J90" s="31"/>
      <x:c r="K90" s="40" t="str">
        <x:f>IF(AND(ISNUMBER(G90),ISNUMBER(H90)),H90-G90,"")</x:f>
      </x:c>
      <x:c r="L90" s="40" t="str">
        <x:f>IF(COUNTA(B90:J90,P90)=0,"",IF(OR(B90="",C90="",D90="",F90="",J90="",COUNTIFS($B$10:$B$209,B90)&lt;&gt;1,COUNTIFS(Projects!$B$10:$B$59,C90)&lt;&gt;1,NOT(ISNUMBER(H90)),H90&lt;=0,AND(J90="Complete",NOT(ISNUMBER(I90)))),"Check inputs",IF(OR(J90="Cancelled",N90="Cancelled"),"Excluded",IF(J90="Complete","Complete",IF(H90&lt;Calendar!$G$5,"Overdue",IF(J90="Blocked","Blocked","Upcoming"))))))</x:f>
      </x:c>
      <x:c r="M90" s="40" t="str">
        <x:f>IF(C90="","",IF(COUNTIFS(Projects!$B$10:$B$59,C90)&lt;&gt;1,"Check Project ID",INDEX(Projects!$C$10:$C$59,MATCH(C90,Projects!$B$10:$B$59,0))))</x:f>
      </x:c>
      <x:c r="N90" s="40" t="str">
        <x:f>IF(C90="","",IF(COUNTIFS(Projects!$B$10:$B$59,C90)&lt;&gt;1,"Check Project ID",INDEX(Projects!$H$10:$H$59,MATCH(C90,Projects!$B$10:$B$59,0))))</x:f>
      </x:c>
      <x:c r="O90" s="40" t="str">
        <x:f>IF(L90="","",IF(OR(L90="Check inputs",L90="Excluded"),0,1))</x:f>
      </x:c>
      <x:c r="P90" s="31"/>
      <x:c r="Q90" s="3"/>
    </x:row>
    <x:row r="91" ht="36" customHeight="1">
      <x:c r="A91" s="3"/>
      <x:c r="B91" s="35"/>
      <x:c r="C91" s="35"/>
      <x:c r="D91" s="35"/>
      <x:c r="E91" s="35"/>
      <x:c r="F91" s="35"/>
      <x:c r="G91" s="37"/>
      <x:c r="H91" s="37"/>
      <x:c r="I91" s="37"/>
      <x:c r="J91" s="35"/>
      <x:c r="K91" s="40" t="str">
        <x:f>IF(AND(ISNUMBER(G91),ISNUMBER(H91)),H91-G91,"")</x:f>
      </x:c>
      <x:c r="L91" s="40" t="str">
        <x:f>IF(COUNTA(B91:J91,P91)=0,"",IF(OR(B91="",C91="",D91="",F91="",J91="",COUNTIFS($B$10:$B$209,B91)&lt;&gt;1,COUNTIFS(Projects!$B$10:$B$59,C91)&lt;&gt;1,NOT(ISNUMBER(H91)),H91&lt;=0,AND(J91="Complete",NOT(ISNUMBER(I91)))),"Check inputs",IF(OR(J91="Cancelled",N91="Cancelled"),"Excluded",IF(J91="Complete","Complete",IF(H91&lt;Calendar!$G$5,"Overdue",IF(J91="Blocked","Blocked","Upcoming"))))))</x:f>
      </x:c>
      <x:c r="M91" s="40" t="str">
        <x:f>IF(C91="","",IF(COUNTIFS(Projects!$B$10:$B$59,C91)&lt;&gt;1,"Check Project ID",INDEX(Projects!$C$10:$C$59,MATCH(C91,Projects!$B$10:$B$59,0))))</x:f>
      </x:c>
      <x:c r="N91" s="40" t="str">
        <x:f>IF(C91="","",IF(COUNTIFS(Projects!$B$10:$B$59,C91)&lt;&gt;1,"Check Project ID",INDEX(Projects!$H$10:$H$59,MATCH(C91,Projects!$B$10:$B$59,0))))</x:f>
      </x:c>
      <x:c r="O91" s="40" t="str">
        <x:f>IF(L91="","",IF(OR(L91="Check inputs",L91="Excluded"),0,1))</x:f>
      </x:c>
      <x:c r="P91" s="35"/>
      <x:c r="Q91" s="3"/>
    </x:row>
    <x:row r="92" ht="36" customHeight="1">
      <x:c r="A92" s="3"/>
      <x:c r="B92" s="31"/>
      <x:c r="C92" s="31"/>
      <x:c r="D92" s="31"/>
      <x:c r="E92" s="31"/>
      <x:c r="F92" s="31"/>
      <x:c r="G92" s="36"/>
      <x:c r="H92" s="36"/>
      <x:c r="I92" s="36"/>
      <x:c r="J92" s="31"/>
      <x:c r="K92" s="40" t="str">
        <x:f>IF(AND(ISNUMBER(G92),ISNUMBER(H92)),H92-G92,"")</x:f>
      </x:c>
      <x:c r="L92" s="40" t="str">
        <x:f>IF(COUNTA(B92:J92,P92)=0,"",IF(OR(B92="",C92="",D92="",F92="",J92="",COUNTIFS($B$10:$B$209,B92)&lt;&gt;1,COUNTIFS(Projects!$B$10:$B$59,C92)&lt;&gt;1,NOT(ISNUMBER(H92)),H92&lt;=0,AND(J92="Complete",NOT(ISNUMBER(I92)))),"Check inputs",IF(OR(J92="Cancelled",N92="Cancelled"),"Excluded",IF(J92="Complete","Complete",IF(H92&lt;Calendar!$G$5,"Overdue",IF(J92="Blocked","Blocked","Upcoming"))))))</x:f>
      </x:c>
      <x:c r="M92" s="40" t="str">
        <x:f>IF(C92="","",IF(COUNTIFS(Projects!$B$10:$B$59,C92)&lt;&gt;1,"Check Project ID",INDEX(Projects!$C$10:$C$59,MATCH(C92,Projects!$B$10:$B$59,0))))</x:f>
      </x:c>
      <x:c r="N92" s="40" t="str">
        <x:f>IF(C92="","",IF(COUNTIFS(Projects!$B$10:$B$59,C92)&lt;&gt;1,"Check Project ID",INDEX(Projects!$H$10:$H$59,MATCH(C92,Projects!$B$10:$B$59,0))))</x:f>
      </x:c>
      <x:c r="O92" s="40" t="str">
        <x:f>IF(L92="","",IF(OR(L92="Check inputs",L92="Excluded"),0,1))</x:f>
      </x:c>
      <x:c r="P92" s="31"/>
      <x:c r="Q92" s="3"/>
    </x:row>
    <x:row r="93" ht="36" customHeight="1">
      <x:c r="A93" s="3"/>
      <x:c r="B93" s="35"/>
      <x:c r="C93" s="35"/>
      <x:c r="D93" s="35"/>
      <x:c r="E93" s="35"/>
      <x:c r="F93" s="35"/>
      <x:c r="G93" s="37"/>
      <x:c r="H93" s="37"/>
      <x:c r="I93" s="37"/>
      <x:c r="J93" s="35"/>
      <x:c r="K93" s="40" t="str">
        <x:f>IF(AND(ISNUMBER(G93),ISNUMBER(H93)),H93-G93,"")</x:f>
      </x:c>
      <x:c r="L93" s="40" t="str">
        <x:f>IF(COUNTA(B93:J93,P93)=0,"",IF(OR(B93="",C93="",D93="",F93="",J93="",COUNTIFS($B$10:$B$209,B93)&lt;&gt;1,COUNTIFS(Projects!$B$10:$B$59,C93)&lt;&gt;1,NOT(ISNUMBER(H93)),H93&lt;=0,AND(J93="Complete",NOT(ISNUMBER(I93)))),"Check inputs",IF(OR(J93="Cancelled",N93="Cancelled"),"Excluded",IF(J93="Complete","Complete",IF(H93&lt;Calendar!$G$5,"Overdue",IF(J93="Blocked","Blocked","Upcoming"))))))</x:f>
      </x:c>
      <x:c r="M93" s="40" t="str">
        <x:f>IF(C93="","",IF(COUNTIFS(Projects!$B$10:$B$59,C93)&lt;&gt;1,"Check Project ID",INDEX(Projects!$C$10:$C$59,MATCH(C93,Projects!$B$10:$B$59,0))))</x:f>
      </x:c>
      <x:c r="N93" s="40" t="str">
        <x:f>IF(C93="","",IF(COUNTIFS(Projects!$B$10:$B$59,C93)&lt;&gt;1,"Check Project ID",INDEX(Projects!$H$10:$H$59,MATCH(C93,Projects!$B$10:$B$59,0))))</x:f>
      </x:c>
      <x:c r="O93" s="40" t="str">
        <x:f>IF(L93="","",IF(OR(L93="Check inputs",L93="Excluded"),0,1))</x:f>
      </x:c>
      <x:c r="P93" s="35"/>
      <x:c r="Q93" s="3"/>
    </x:row>
    <x:row r="94" ht="36" customHeight="1">
      <x:c r="A94" s="3"/>
      <x:c r="B94" s="31"/>
      <x:c r="C94" s="31"/>
      <x:c r="D94" s="31"/>
      <x:c r="E94" s="31"/>
      <x:c r="F94" s="31"/>
      <x:c r="G94" s="36"/>
      <x:c r="H94" s="36"/>
      <x:c r="I94" s="36"/>
      <x:c r="J94" s="31"/>
      <x:c r="K94" s="40" t="str">
        <x:f>IF(AND(ISNUMBER(G94),ISNUMBER(H94)),H94-G94,"")</x:f>
      </x:c>
      <x:c r="L94" s="40" t="str">
        <x:f>IF(COUNTA(B94:J94,P94)=0,"",IF(OR(B94="",C94="",D94="",F94="",J94="",COUNTIFS($B$10:$B$209,B94)&lt;&gt;1,COUNTIFS(Projects!$B$10:$B$59,C94)&lt;&gt;1,NOT(ISNUMBER(H94)),H94&lt;=0,AND(J94="Complete",NOT(ISNUMBER(I94)))),"Check inputs",IF(OR(J94="Cancelled",N94="Cancelled"),"Excluded",IF(J94="Complete","Complete",IF(H94&lt;Calendar!$G$5,"Overdue",IF(J94="Blocked","Blocked","Upcoming"))))))</x:f>
      </x:c>
      <x:c r="M94" s="40" t="str">
        <x:f>IF(C94="","",IF(COUNTIFS(Projects!$B$10:$B$59,C94)&lt;&gt;1,"Check Project ID",INDEX(Projects!$C$10:$C$59,MATCH(C94,Projects!$B$10:$B$59,0))))</x:f>
      </x:c>
      <x:c r="N94" s="40" t="str">
        <x:f>IF(C94="","",IF(COUNTIFS(Projects!$B$10:$B$59,C94)&lt;&gt;1,"Check Project ID",INDEX(Projects!$H$10:$H$59,MATCH(C94,Projects!$B$10:$B$59,0))))</x:f>
      </x:c>
      <x:c r="O94" s="40" t="str">
        <x:f>IF(L94="","",IF(OR(L94="Check inputs",L94="Excluded"),0,1))</x:f>
      </x:c>
      <x:c r="P94" s="31"/>
      <x:c r="Q94" s="3"/>
    </x:row>
    <x:row r="95" ht="36" customHeight="1">
      <x:c r="A95" s="3"/>
      <x:c r="B95" s="35"/>
      <x:c r="C95" s="35"/>
      <x:c r="D95" s="35"/>
      <x:c r="E95" s="35"/>
      <x:c r="F95" s="35"/>
      <x:c r="G95" s="37"/>
      <x:c r="H95" s="37"/>
      <x:c r="I95" s="37"/>
      <x:c r="J95" s="35"/>
      <x:c r="K95" s="40" t="str">
        <x:f>IF(AND(ISNUMBER(G95),ISNUMBER(H95)),H95-G95,"")</x:f>
      </x:c>
      <x:c r="L95" s="40" t="str">
        <x:f>IF(COUNTA(B95:J95,P95)=0,"",IF(OR(B95="",C95="",D95="",F95="",J95="",COUNTIFS($B$10:$B$209,B95)&lt;&gt;1,COUNTIFS(Projects!$B$10:$B$59,C95)&lt;&gt;1,NOT(ISNUMBER(H95)),H95&lt;=0,AND(J95="Complete",NOT(ISNUMBER(I95)))),"Check inputs",IF(OR(J95="Cancelled",N95="Cancelled"),"Excluded",IF(J95="Complete","Complete",IF(H95&lt;Calendar!$G$5,"Overdue",IF(J95="Blocked","Blocked","Upcoming"))))))</x:f>
      </x:c>
      <x:c r="M95" s="40" t="str">
        <x:f>IF(C95="","",IF(COUNTIFS(Projects!$B$10:$B$59,C95)&lt;&gt;1,"Check Project ID",INDEX(Projects!$C$10:$C$59,MATCH(C95,Projects!$B$10:$B$59,0))))</x:f>
      </x:c>
      <x:c r="N95" s="40" t="str">
        <x:f>IF(C95="","",IF(COUNTIFS(Projects!$B$10:$B$59,C95)&lt;&gt;1,"Check Project ID",INDEX(Projects!$H$10:$H$59,MATCH(C95,Projects!$B$10:$B$59,0))))</x:f>
      </x:c>
      <x:c r="O95" s="40" t="str">
        <x:f>IF(L95="","",IF(OR(L95="Check inputs",L95="Excluded"),0,1))</x:f>
      </x:c>
      <x:c r="P95" s="35"/>
      <x:c r="Q95" s="3"/>
    </x:row>
    <x:row r="96" ht="36" customHeight="1">
      <x:c r="A96" s="3"/>
      <x:c r="B96" s="31"/>
      <x:c r="C96" s="31"/>
      <x:c r="D96" s="31"/>
      <x:c r="E96" s="31"/>
      <x:c r="F96" s="31"/>
      <x:c r="G96" s="36"/>
      <x:c r="H96" s="36"/>
      <x:c r="I96" s="36"/>
      <x:c r="J96" s="31"/>
      <x:c r="K96" s="40" t="str">
        <x:f>IF(AND(ISNUMBER(G96),ISNUMBER(H96)),H96-G96,"")</x:f>
      </x:c>
      <x:c r="L96" s="40" t="str">
        <x:f>IF(COUNTA(B96:J96,P96)=0,"",IF(OR(B96="",C96="",D96="",F96="",J96="",COUNTIFS($B$10:$B$209,B96)&lt;&gt;1,COUNTIFS(Projects!$B$10:$B$59,C96)&lt;&gt;1,NOT(ISNUMBER(H96)),H96&lt;=0,AND(J96="Complete",NOT(ISNUMBER(I96)))),"Check inputs",IF(OR(J96="Cancelled",N96="Cancelled"),"Excluded",IF(J96="Complete","Complete",IF(H96&lt;Calendar!$G$5,"Overdue",IF(J96="Blocked","Blocked","Upcoming"))))))</x:f>
      </x:c>
      <x:c r="M96" s="40" t="str">
        <x:f>IF(C96="","",IF(COUNTIFS(Projects!$B$10:$B$59,C96)&lt;&gt;1,"Check Project ID",INDEX(Projects!$C$10:$C$59,MATCH(C96,Projects!$B$10:$B$59,0))))</x:f>
      </x:c>
      <x:c r="N96" s="40" t="str">
        <x:f>IF(C96="","",IF(COUNTIFS(Projects!$B$10:$B$59,C96)&lt;&gt;1,"Check Project ID",INDEX(Projects!$H$10:$H$59,MATCH(C96,Projects!$B$10:$B$59,0))))</x:f>
      </x:c>
      <x:c r="O96" s="40" t="str">
        <x:f>IF(L96="","",IF(OR(L96="Check inputs",L96="Excluded"),0,1))</x:f>
      </x:c>
      <x:c r="P96" s="31"/>
      <x:c r="Q96" s="3"/>
    </x:row>
    <x:row r="97" ht="36" customHeight="1">
      <x:c r="A97" s="3"/>
      <x:c r="B97" s="35"/>
      <x:c r="C97" s="35"/>
      <x:c r="D97" s="35"/>
      <x:c r="E97" s="35"/>
      <x:c r="F97" s="35"/>
      <x:c r="G97" s="37"/>
      <x:c r="H97" s="37"/>
      <x:c r="I97" s="37"/>
      <x:c r="J97" s="35"/>
      <x:c r="K97" s="40" t="str">
        <x:f>IF(AND(ISNUMBER(G97),ISNUMBER(H97)),H97-G97,"")</x:f>
      </x:c>
      <x:c r="L97" s="40" t="str">
        <x:f>IF(COUNTA(B97:J97,P97)=0,"",IF(OR(B97="",C97="",D97="",F97="",J97="",COUNTIFS($B$10:$B$209,B97)&lt;&gt;1,COUNTIFS(Projects!$B$10:$B$59,C97)&lt;&gt;1,NOT(ISNUMBER(H97)),H97&lt;=0,AND(J97="Complete",NOT(ISNUMBER(I97)))),"Check inputs",IF(OR(J97="Cancelled",N97="Cancelled"),"Excluded",IF(J97="Complete","Complete",IF(H97&lt;Calendar!$G$5,"Overdue",IF(J97="Blocked","Blocked","Upcoming"))))))</x:f>
      </x:c>
      <x:c r="M97" s="40" t="str">
        <x:f>IF(C97="","",IF(COUNTIFS(Projects!$B$10:$B$59,C97)&lt;&gt;1,"Check Project ID",INDEX(Projects!$C$10:$C$59,MATCH(C97,Projects!$B$10:$B$59,0))))</x:f>
      </x:c>
      <x:c r="N97" s="40" t="str">
        <x:f>IF(C97="","",IF(COUNTIFS(Projects!$B$10:$B$59,C97)&lt;&gt;1,"Check Project ID",INDEX(Projects!$H$10:$H$59,MATCH(C97,Projects!$B$10:$B$59,0))))</x:f>
      </x:c>
      <x:c r="O97" s="40" t="str">
        <x:f>IF(L97="","",IF(OR(L97="Check inputs",L97="Excluded"),0,1))</x:f>
      </x:c>
      <x:c r="P97" s="35"/>
      <x:c r="Q97" s="3"/>
    </x:row>
    <x:row r="98" ht="36" customHeight="1">
      <x:c r="A98" s="3"/>
      <x:c r="B98" s="31"/>
      <x:c r="C98" s="31"/>
      <x:c r="D98" s="31"/>
      <x:c r="E98" s="31"/>
      <x:c r="F98" s="31"/>
      <x:c r="G98" s="36"/>
      <x:c r="H98" s="36"/>
      <x:c r="I98" s="36"/>
      <x:c r="J98" s="31"/>
      <x:c r="K98" s="40" t="str">
        <x:f>IF(AND(ISNUMBER(G98),ISNUMBER(H98)),H98-G98,"")</x:f>
      </x:c>
      <x:c r="L98" s="40" t="str">
        <x:f>IF(COUNTA(B98:J98,P98)=0,"",IF(OR(B98="",C98="",D98="",F98="",J98="",COUNTIFS($B$10:$B$209,B98)&lt;&gt;1,COUNTIFS(Projects!$B$10:$B$59,C98)&lt;&gt;1,NOT(ISNUMBER(H98)),H98&lt;=0,AND(J98="Complete",NOT(ISNUMBER(I98)))),"Check inputs",IF(OR(J98="Cancelled",N98="Cancelled"),"Excluded",IF(J98="Complete","Complete",IF(H98&lt;Calendar!$G$5,"Overdue",IF(J98="Blocked","Blocked","Upcoming"))))))</x:f>
      </x:c>
      <x:c r="M98" s="40" t="str">
        <x:f>IF(C98="","",IF(COUNTIFS(Projects!$B$10:$B$59,C98)&lt;&gt;1,"Check Project ID",INDEX(Projects!$C$10:$C$59,MATCH(C98,Projects!$B$10:$B$59,0))))</x:f>
      </x:c>
      <x:c r="N98" s="40" t="str">
        <x:f>IF(C98="","",IF(COUNTIFS(Projects!$B$10:$B$59,C98)&lt;&gt;1,"Check Project ID",INDEX(Projects!$H$10:$H$59,MATCH(C98,Projects!$B$10:$B$59,0))))</x:f>
      </x:c>
      <x:c r="O98" s="40" t="str">
        <x:f>IF(L98="","",IF(OR(L98="Check inputs",L98="Excluded"),0,1))</x:f>
      </x:c>
      <x:c r="P98" s="31"/>
      <x:c r="Q98" s="3"/>
    </x:row>
    <x:row r="99" ht="36" customHeight="1">
      <x:c r="A99" s="3"/>
      <x:c r="B99" s="35"/>
      <x:c r="C99" s="35"/>
      <x:c r="D99" s="35"/>
      <x:c r="E99" s="35"/>
      <x:c r="F99" s="35"/>
      <x:c r="G99" s="37"/>
      <x:c r="H99" s="37"/>
      <x:c r="I99" s="37"/>
      <x:c r="J99" s="35"/>
      <x:c r="K99" s="40" t="str">
        <x:f>IF(AND(ISNUMBER(G99),ISNUMBER(H99)),H99-G99,"")</x:f>
      </x:c>
      <x:c r="L99" s="40" t="str">
        <x:f>IF(COUNTA(B99:J99,P99)=0,"",IF(OR(B99="",C99="",D99="",F99="",J99="",COUNTIFS($B$10:$B$209,B99)&lt;&gt;1,COUNTIFS(Projects!$B$10:$B$59,C99)&lt;&gt;1,NOT(ISNUMBER(H99)),H99&lt;=0,AND(J99="Complete",NOT(ISNUMBER(I99)))),"Check inputs",IF(OR(J99="Cancelled",N99="Cancelled"),"Excluded",IF(J99="Complete","Complete",IF(H99&lt;Calendar!$G$5,"Overdue",IF(J99="Blocked","Blocked","Upcoming"))))))</x:f>
      </x:c>
      <x:c r="M99" s="40" t="str">
        <x:f>IF(C99="","",IF(COUNTIFS(Projects!$B$10:$B$59,C99)&lt;&gt;1,"Check Project ID",INDEX(Projects!$C$10:$C$59,MATCH(C99,Projects!$B$10:$B$59,0))))</x:f>
      </x:c>
      <x:c r="N99" s="40" t="str">
        <x:f>IF(C99="","",IF(COUNTIFS(Projects!$B$10:$B$59,C99)&lt;&gt;1,"Check Project ID",INDEX(Projects!$H$10:$H$59,MATCH(C99,Projects!$B$10:$B$59,0))))</x:f>
      </x:c>
      <x:c r="O99" s="40" t="str">
        <x:f>IF(L99="","",IF(OR(L99="Check inputs",L99="Excluded"),0,1))</x:f>
      </x:c>
      <x:c r="P99" s="35"/>
      <x:c r="Q99" s="3"/>
    </x:row>
    <x:row r="100" ht="36" customHeight="1">
      <x:c r="A100" s="3"/>
      <x:c r="B100" s="31"/>
      <x:c r="C100" s="31"/>
      <x:c r="D100" s="31"/>
      <x:c r="E100" s="31"/>
      <x:c r="F100" s="31"/>
      <x:c r="G100" s="36"/>
      <x:c r="H100" s="36"/>
      <x:c r="I100" s="36"/>
      <x:c r="J100" s="31"/>
      <x:c r="K100" s="40" t="str">
        <x:f>IF(AND(ISNUMBER(G100),ISNUMBER(H100)),H100-G100,"")</x:f>
      </x:c>
      <x:c r="L100" s="40" t="str">
        <x:f>IF(COUNTA(B100:J100,P100)=0,"",IF(OR(B100="",C100="",D100="",F100="",J100="",COUNTIFS($B$10:$B$209,B100)&lt;&gt;1,COUNTIFS(Projects!$B$10:$B$59,C100)&lt;&gt;1,NOT(ISNUMBER(H100)),H100&lt;=0,AND(J100="Complete",NOT(ISNUMBER(I100)))),"Check inputs",IF(OR(J100="Cancelled",N100="Cancelled"),"Excluded",IF(J100="Complete","Complete",IF(H100&lt;Calendar!$G$5,"Overdue",IF(J100="Blocked","Blocked","Upcoming"))))))</x:f>
      </x:c>
      <x:c r="M100" s="40" t="str">
        <x:f>IF(C100="","",IF(COUNTIFS(Projects!$B$10:$B$59,C100)&lt;&gt;1,"Check Project ID",INDEX(Projects!$C$10:$C$59,MATCH(C100,Projects!$B$10:$B$59,0))))</x:f>
      </x:c>
      <x:c r="N100" s="40" t="str">
        <x:f>IF(C100="","",IF(COUNTIFS(Projects!$B$10:$B$59,C100)&lt;&gt;1,"Check Project ID",INDEX(Projects!$H$10:$H$59,MATCH(C100,Projects!$B$10:$B$59,0))))</x:f>
      </x:c>
      <x:c r="O100" s="40" t="str">
        <x:f>IF(L100="","",IF(OR(L100="Check inputs",L100="Excluded"),0,1))</x:f>
      </x:c>
      <x:c r="P100" s="31"/>
      <x:c r="Q100" s="3"/>
    </x:row>
    <x:row r="101" ht="36" customHeight="1">
      <x:c r="A101" s="3"/>
      <x:c r="B101" s="35"/>
      <x:c r="C101" s="35"/>
      <x:c r="D101" s="35"/>
      <x:c r="E101" s="35"/>
      <x:c r="F101" s="35"/>
      <x:c r="G101" s="37"/>
      <x:c r="H101" s="37"/>
      <x:c r="I101" s="37"/>
      <x:c r="J101" s="35"/>
      <x:c r="K101" s="40" t="str">
        <x:f>IF(AND(ISNUMBER(G101),ISNUMBER(H101)),H101-G101,"")</x:f>
      </x:c>
      <x:c r="L101" s="40" t="str">
        <x:f>IF(COUNTA(B101:J101,P101)=0,"",IF(OR(B101="",C101="",D101="",F101="",J101="",COUNTIFS($B$10:$B$209,B101)&lt;&gt;1,COUNTIFS(Projects!$B$10:$B$59,C101)&lt;&gt;1,NOT(ISNUMBER(H101)),H101&lt;=0,AND(J101="Complete",NOT(ISNUMBER(I101)))),"Check inputs",IF(OR(J101="Cancelled",N101="Cancelled"),"Excluded",IF(J101="Complete","Complete",IF(H101&lt;Calendar!$G$5,"Overdue",IF(J101="Blocked","Blocked","Upcoming"))))))</x:f>
      </x:c>
      <x:c r="M101" s="40" t="str">
        <x:f>IF(C101="","",IF(COUNTIFS(Projects!$B$10:$B$59,C101)&lt;&gt;1,"Check Project ID",INDEX(Projects!$C$10:$C$59,MATCH(C101,Projects!$B$10:$B$59,0))))</x:f>
      </x:c>
      <x:c r="N101" s="40" t="str">
        <x:f>IF(C101="","",IF(COUNTIFS(Projects!$B$10:$B$59,C101)&lt;&gt;1,"Check Project ID",INDEX(Projects!$H$10:$H$59,MATCH(C101,Projects!$B$10:$B$59,0))))</x:f>
      </x:c>
      <x:c r="O101" s="40" t="str">
        <x:f>IF(L101="","",IF(OR(L101="Check inputs",L101="Excluded"),0,1))</x:f>
      </x:c>
      <x:c r="P101" s="35"/>
      <x:c r="Q101" s="3"/>
    </x:row>
    <x:row r="102" ht="36" customHeight="1">
      <x:c r="A102" s="3"/>
      <x:c r="B102" s="31"/>
      <x:c r="C102" s="31"/>
      <x:c r="D102" s="31"/>
      <x:c r="E102" s="31"/>
      <x:c r="F102" s="31"/>
      <x:c r="G102" s="36"/>
      <x:c r="H102" s="36"/>
      <x:c r="I102" s="36"/>
      <x:c r="J102" s="31"/>
      <x:c r="K102" s="40" t="str">
        <x:f>IF(AND(ISNUMBER(G102),ISNUMBER(H102)),H102-G102,"")</x:f>
      </x:c>
      <x:c r="L102" s="40" t="str">
        <x:f>IF(COUNTA(B102:J102,P102)=0,"",IF(OR(B102="",C102="",D102="",F102="",J102="",COUNTIFS($B$10:$B$209,B102)&lt;&gt;1,COUNTIFS(Projects!$B$10:$B$59,C102)&lt;&gt;1,NOT(ISNUMBER(H102)),H102&lt;=0,AND(J102="Complete",NOT(ISNUMBER(I102)))),"Check inputs",IF(OR(J102="Cancelled",N102="Cancelled"),"Excluded",IF(J102="Complete","Complete",IF(H102&lt;Calendar!$G$5,"Overdue",IF(J102="Blocked","Blocked","Upcoming"))))))</x:f>
      </x:c>
      <x:c r="M102" s="40" t="str">
        <x:f>IF(C102="","",IF(COUNTIFS(Projects!$B$10:$B$59,C102)&lt;&gt;1,"Check Project ID",INDEX(Projects!$C$10:$C$59,MATCH(C102,Projects!$B$10:$B$59,0))))</x:f>
      </x:c>
      <x:c r="N102" s="40" t="str">
        <x:f>IF(C102="","",IF(COUNTIFS(Projects!$B$10:$B$59,C102)&lt;&gt;1,"Check Project ID",INDEX(Projects!$H$10:$H$59,MATCH(C102,Projects!$B$10:$B$59,0))))</x:f>
      </x:c>
      <x:c r="O102" s="40" t="str">
        <x:f>IF(L102="","",IF(OR(L102="Check inputs",L102="Excluded"),0,1))</x:f>
      </x:c>
      <x:c r="P102" s="31"/>
      <x:c r="Q102" s="3"/>
    </x:row>
    <x:row r="103" ht="36" customHeight="1">
      <x:c r="A103" s="3"/>
      <x:c r="B103" s="35"/>
      <x:c r="C103" s="35"/>
      <x:c r="D103" s="35"/>
      <x:c r="E103" s="35"/>
      <x:c r="F103" s="35"/>
      <x:c r="G103" s="37"/>
      <x:c r="H103" s="37"/>
      <x:c r="I103" s="37"/>
      <x:c r="J103" s="35"/>
      <x:c r="K103" s="40" t="str">
        <x:f>IF(AND(ISNUMBER(G103),ISNUMBER(H103)),H103-G103,"")</x:f>
      </x:c>
      <x:c r="L103" s="40" t="str">
        <x:f>IF(COUNTA(B103:J103,P103)=0,"",IF(OR(B103="",C103="",D103="",F103="",J103="",COUNTIFS($B$10:$B$209,B103)&lt;&gt;1,COUNTIFS(Projects!$B$10:$B$59,C103)&lt;&gt;1,NOT(ISNUMBER(H103)),H103&lt;=0,AND(J103="Complete",NOT(ISNUMBER(I103)))),"Check inputs",IF(OR(J103="Cancelled",N103="Cancelled"),"Excluded",IF(J103="Complete","Complete",IF(H103&lt;Calendar!$G$5,"Overdue",IF(J103="Blocked","Blocked","Upcoming"))))))</x:f>
      </x:c>
      <x:c r="M103" s="40" t="str">
        <x:f>IF(C103="","",IF(COUNTIFS(Projects!$B$10:$B$59,C103)&lt;&gt;1,"Check Project ID",INDEX(Projects!$C$10:$C$59,MATCH(C103,Projects!$B$10:$B$59,0))))</x:f>
      </x:c>
      <x:c r="N103" s="40" t="str">
        <x:f>IF(C103="","",IF(COUNTIFS(Projects!$B$10:$B$59,C103)&lt;&gt;1,"Check Project ID",INDEX(Projects!$H$10:$H$59,MATCH(C103,Projects!$B$10:$B$59,0))))</x:f>
      </x:c>
      <x:c r="O103" s="40" t="str">
        <x:f>IF(L103="","",IF(OR(L103="Check inputs",L103="Excluded"),0,1))</x:f>
      </x:c>
      <x:c r="P103" s="35"/>
      <x:c r="Q103" s="3"/>
    </x:row>
    <x:row r="104" ht="36" customHeight="1">
      <x:c r="A104" s="3"/>
      <x:c r="B104" s="31"/>
      <x:c r="C104" s="31"/>
      <x:c r="D104" s="31"/>
      <x:c r="E104" s="31"/>
      <x:c r="F104" s="31"/>
      <x:c r="G104" s="36"/>
      <x:c r="H104" s="36"/>
      <x:c r="I104" s="36"/>
      <x:c r="J104" s="31"/>
      <x:c r="K104" s="40" t="str">
        <x:f>IF(AND(ISNUMBER(G104),ISNUMBER(H104)),H104-G104,"")</x:f>
      </x:c>
      <x:c r="L104" s="40" t="str">
        <x:f>IF(COUNTA(B104:J104,P104)=0,"",IF(OR(B104="",C104="",D104="",F104="",J104="",COUNTIFS($B$10:$B$209,B104)&lt;&gt;1,COUNTIFS(Projects!$B$10:$B$59,C104)&lt;&gt;1,NOT(ISNUMBER(H104)),H104&lt;=0,AND(J104="Complete",NOT(ISNUMBER(I104)))),"Check inputs",IF(OR(J104="Cancelled",N104="Cancelled"),"Excluded",IF(J104="Complete","Complete",IF(H104&lt;Calendar!$G$5,"Overdue",IF(J104="Blocked","Blocked","Upcoming"))))))</x:f>
      </x:c>
      <x:c r="M104" s="40" t="str">
        <x:f>IF(C104="","",IF(COUNTIFS(Projects!$B$10:$B$59,C104)&lt;&gt;1,"Check Project ID",INDEX(Projects!$C$10:$C$59,MATCH(C104,Projects!$B$10:$B$59,0))))</x:f>
      </x:c>
      <x:c r="N104" s="40" t="str">
        <x:f>IF(C104="","",IF(COUNTIFS(Projects!$B$10:$B$59,C104)&lt;&gt;1,"Check Project ID",INDEX(Projects!$H$10:$H$59,MATCH(C104,Projects!$B$10:$B$59,0))))</x:f>
      </x:c>
      <x:c r="O104" s="40" t="str">
        <x:f>IF(L104="","",IF(OR(L104="Check inputs",L104="Excluded"),0,1))</x:f>
      </x:c>
      <x:c r="P104" s="31"/>
      <x:c r="Q104" s="3"/>
    </x:row>
    <x:row r="105" ht="36" customHeight="1">
      <x:c r="A105" s="3"/>
      <x:c r="B105" s="35"/>
      <x:c r="C105" s="35"/>
      <x:c r="D105" s="35"/>
      <x:c r="E105" s="35"/>
      <x:c r="F105" s="35"/>
      <x:c r="G105" s="37"/>
      <x:c r="H105" s="37"/>
      <x:c r="I105" s="37"/>
      <x:c r="J105" s="35"/>
      <x:c r="K105" s="40" t="str">
        <x:f>IF(AND(ISNUMBER(G105),ISNUMBER(H105)),H105-G105,"")</x:f>
      </x:c>
      <x:c r="L105" s="40" t="str">
        <x:f>IF(COUNTA(B105:J105,P105)=0,"",IF(OR(B105="",C105="",D105="",F105="",J105="",COUNTIFS($B$10:$B$209,B105)&lt;&gt;1,COUNTIFS(Projects!$B$10:$B$59,C105)&lt;&gt;1,NOT(ISNUMBER(H105)),H105&lt;=0,AND(J105="Complete",NOT(ISNUMBER(I105)))),"Check inputs",IF(OR(J105="Cancelled",N105="Cancelled"),"Excluded",IF(J105="Complete","Complete",IF(H105&lt;Calendar!$G$5,"Overdue",IF(J105="Blocked","Blocked","Upcoming"))))))</x:f>
      </x:c>
      <x:c r="M105" s="40" t="str">
        <x:f>IF(C105="","",IF(COUNTIFS(Projects!$B$10:$B$59,C105)&lt;&gt;1,"Check Project ID",INDEX(Projects!$C$10:$C$59,MATCH(C105,Projects!$B$10:$B$59,0))))</x:f>
      </x:c>
      <x:c r="N105" s="40" t="str">
        <x:f>IF(C105="","",IF(COUNTIFS(Projects!$B$10:$B$59,C105)&lt;&gt;1,"Check Project ID",INDEX(Projects!$H$10:$H$59,MATCH(C105,Projects!$B$10:$B$59,0))))</x:f>
      </x:c>
      <x:c r="O105" s="40" t="str">
        <x:f>IF(L105="","",IF(OR(L105="Check inputs",L105="Excluded"),0,1))</x:f>
      </x:c>
      <x:c r="P105" s="35"/>
      <x:c r="Q105" s="3"/>
    </x:row>
    <x:row r="106" ht="36" customHeight="1">
      <x:c r="A106" s="3"/>
      <x:c r="B106" s="31"/>
      <x:c r="C106" s="31"/>
      <x:c r="D106" s="31"/>
      <x:c r="E106" s="31"/>
      <x:c r="F106" s="31"/>
      <x:c r="G106" s="36"/>
      <x:c r="H106" s="36"/>
      <x:c r="I106" s="36"/>
      <x:c r="J106" s="31"/>
      <x:c r="K106" s="40" t="str">
        <x:f>IF(AND(ISNUMBER(G106),ISNUMBER(H106)),H106-G106,"")</x:f>
      </x:c>
      <x:c r="L106" s="40" t="str">
        <x:f>IF(COUNTA(B106:J106,P106)=0,"",IF(OR(B106="",C106="",D106="",F106="",J106="",COUNTIFS($B$10:$B$209,B106)&lt;&gt;1,COUNTIFS(Projects!$B$10:$B$59,C106)&lt;&gt;1,NOT(ISNUMBER(H106)),H106&lt;=0,AND(J106="Complete",NOT(ISNUMBER(I106)))),"Check inputs",IF(OR(J106="Cancelled",N106="Cancelled"),"Excluded",IF(J106="Complete","Complete",IF(H106&lt;Calendar!$G$5,"Overdue",IF(J106="Blocked","Blocked","Upcoming"))))))</x:f>
      </x:c>
      <x:c r="M106" s="40" t="str">
        <x:f>IF(C106="","",IF(COUNTIFS(Projects!$B$10:$B$59,C106)&lt;&gt;1,"Check Project ID",INDEX(Projects!$C$10:$C$59,MATCH(C106,Projects!$B$10:$B$59,0))))</x:f>
      </x:c>
      <x:c r="N106" s="40" t="str">
        <x:f>IF(C106="","",IF(COUNTIFS(Projects!$B$10:$B$59,C106)&lt;&gt;1,"Check Project ID",INDEX(Projects!$H$10:$H$59,MATCH(C106,Projects!$B$10:$B$59,0))))</x:f>
      </x:c>
      <x:c r="O106" s="40" t="str">
        <x:f>IF(L106="","",IF(OR(L106="Check inputs",L106="Excluded"),0,1))</x:f>
      </x:c>
      <x:c r="P106" s="31"/>
      <x:c r="Q106" s="3"/>
    </x:row>
    <x:row r="107" ht="36" customHeight="1">
      <x:c r="A107" s="3"/>
      <x:c r="B107" s="35"/>
      <x:c r="C107" s="35"/>
      <x:c r="D107" s="35"/>
      <x:c r="E107" s="35"/>
      <x:c r="F107" s="35"/>
      <x:c r="G107" s="37"/>
      <x:c r="H107" s="37"/>
      <x:c r="I107" s="37"/>
      <x:c r="J107" s="35"/>
      <x:c r="K107" s="40" t="str">
        <x:f>IF(AND(ISNUMBER(G107),ISNUMBER(H107)),H107-G107,"")</x:f>
      </x:c>
      <x:c r="L107" s="40" t="str">
        <x:f>IF(COUNTA(B107:J107,P107)=0,"",IF(OR(B107="",C107="",D107="",F107="",J107="",COUNTIFS($B$10:$B$209,B107)&lt;&gt;1,COUNTIFS(Projects!$B$10:$B$59,C107)&lt;&gt;1,NOT(ISNUMBER(H107)),H107&lt;=0,AND(J107="Complete",NOT(ISNUMBER(I107)))),"Check inputs",IF(OR(J107="Cancelled",N107="Cancelled"),"Excluded",IF(J107="Complete","Complete",IF(H107&lt;Calendar!$G$5,"Overdue",IF(J107="Blocked","Blocked","Upcoming"))))))</x:f>
      </x:c>
      <x:c r="M107" s="40" t="str">
        <x:f>IF(C107="","",IF(COUNTIFS(Projects!$B$10:$B$59,C107)&lt;&gt;1,"Check Project ID",INDEX(Projects!$C$10:$C$59,MATCH(C107,Projects!$B$10:$B$59,0))))</x:f>
      </x:c>
      <x:c r="N107" s="40" t="str">
        <x:f>IF(C107="","",IF(COUNTIFS(Projects!$B$10:$B$59,C107)&lt;&gt;1,"Check Project ID",INDEX(Projects!$H$10:$H$59,MATCH(C107,Projects!$B$10:$B$59,0))))</x:f>
      </x:c>
      <x:c r="O107" s="40" t="str">
        <x:f>IF(L107="","",IF(OR(L107="Check inputs",L107="Excluded"),0,1))</x:f>
      </x:c>
      <x:c r="P107" s="35"/>
      <x:c r="Q107" s="3"/>
    </x:row>
    <x:row r="108" ht="36" customHeight="1">
      <x:c r="A108" s="3"/>
      <x:c r="B108" s="31"/>
      <x:c r="C108" s="31"/>
      <x:c r="D108" s="31"/>
      <x:c r="E108" s="31"/>
      <x:c r="F108" s="31"/>
      <x:c r="G108" s="36"/>
      <x:c r="H108" s="36"/>
      <x:c r="I108" s="36"/>
      <x:c r="J108" s="31"/>
      <x:c r="K108" s="40" t="str">
        <x:f>IF(AND(ISNUMBER(G108),ISNUMBER(H108)),H108-G108,"")</x:f>
      </x:c>
      <x:c r="L108" s="40" t="str">
        <x:f>IF(COUNTA(B108:J108,P108)=0,"",IF(OR(B108="",C108="",D108="",F108="",J108="",COUNTIFS($B$10:$B$209,B108)&lt;&gt;1,COUNTIFS(Projects!$B$10:$B$59,C108)&lt;&gt;1,NOT(ISNUMBER(H108)),H108&lt;=0,AND(J108="Complete",NOT(ISNUMBER(I108)))),"Check inputs",IF(OR(J108="Cancelled",N108="Cancelled"),"Excluded",IF(J108="Complete","Complete",IF(H108&lt;Calendar!$G$5,"Overdue",IF(J108="Blocked","Blocked","Upcoming"))))))</x:f>
      </x:c>
      <x:c r="M108" s="40" t="str">
        <x:f>IF(C108="","",IF(COUNTIFS(Projects!$B$10:$B$59,C108)&lt;&gt;1,"Check Project ID",INDEX(Projects!$C$10:$C$59,MATCH(C108,Projects!$B$10:$B$59,0))))</x:f>
      </x:c>
      <x:c r="N108" s="40" t="str">
        <x:f>IF(C108="","",IF(COUNTIFS(Projects!$B$10:$B$59,C108)&lt;&gt;1,"Check Project ID",INDEX(Projects!$H$10:$H$59,MATCH(C108,Projects!$B$10:$B$59,0))))</x:f>
      </x:c>
      <x:c r="O108" s="40" t="str">
        <x:f>IF(L108="","",IF(OR(L108="Check inputs",L108="Excluded"),0,1))</x:f>
      </x:c>
      <x:c r="P108" s="31"/>
      <x:c r="Q108" s="3"/>
    </x:row>
    <x:row r="109" ht="36" customHeight="1">
      <x:c r="A109" s="3"/>
      <x:c r="B109" s="35"/>
      <x:c r="C109" s="35"/>
      <x:c r="D109" s="35"/>
      <x:c r="E109" s="35"/>
      <x:c r="F109" s="35"/>
      <x:c r="G109" s="37"/>
      <x:c r="H109" s="37"/>
      <x:c r="I109" s="37"/>
      <x:c r="J109" s="35"/>
      <x:c r="K109" s="40" t="str">
        <x:f>IF(AND(ISNUMBER(G109),ISNUMBER(H109)),H109-G109,"")</x:f>
      </x:c>
      <x:c r="L109" s="40" t="str">
        <x:f>IF(COUNTA(B109:J109,P109)=0,"",IF(OR(B109="",C109="",D109="",F109="",J109="",COUNTIFS($B$10:$B$209,B109)&lt;&gt;1,COUNTIFS(Projects!$B$10:$B$59,C109)&lt;&gt;1,NOT(ISNUMBER(H109)),H109&lt;=0,AND(J109="Complete",NOT(ISNUMBER(I109)))),"Check inputs",IF(OR(J109="Cancelled",N109="Cancelled"),"Excluded",IF(J109="Complete","Complete",IF(H109&lt;Calendar!$G$5,"Overdue",IF(J109="Blocked","Blocked","Upcoming"))))))</x:f>
      </x:c>
      <x:c r="M109" s="40" t="str">
        <x:f>IF(C109="","",IF(COUNTIFS(Projects!$B$10:$B$59,C109)&lt;&gt;1,"Check Project ID",INDEX(Projects!$C$10:$C$59,MATCH(C109,Projects!$B$10:$B$59,0))))</x:f>
      </x:c>
      <x:c r="N109" s="40" t="str">
        <x:f>IF(C109="","",IF(COUNTIFS(Projects!$B$10:$B$59,C109)&lt;&gt;1,"Check Project ID",INDEX(Projects!$H$10:$H$59,MATCH(C109,Projects!$B$10:$B$59,0))))</x:f>
      </x:c>
      <x:c r="O109" s="40" t="str">
        <x:f>IF(L109="","",IF(OR(L109="Check inputs",L109="Excluded"),0,1))</x:f>
      </x:c>
      <x:c r="P109" s="35"/>
      <x:c r="Q109" s="3"/>
    </x:row>
    <x:row r="110" ht="36" customHeight="1">
      <x:c r="A110" s="3"/>
      <x:c r="B110" s="31"/>
      <x:c r="C110" s="31"/>
      <x:c r="D110" s="31"/>
      <x:c r="E110" s="31"/>
      <x:c r="F110" s="31"/>
      <x:c r="G110" s="36"/>
      <x:c r="H110" s="36"/>
      <x:c r="I110" s="36"/>
      <x:c r="J110" s="31"/>
      <x:c r="K110" s="40" t="str">
        <x:f>IF(AND(ISNUMBER(G110),ISNUMBER(H110)),H110-G110,"")</x:f>
      </x:c>
      <x:c r="L110" s="40" t="str">
        <x:f>IF(COUNTA(B110:J110,P110)=0,"",IF(OR(B110="",C110="",D110="",F110="",J110="",COUNTIFS($B$10:$B$209,B110)&lt;&gt;1,COUNTIFS(Projects!$B$10:$B$59,C110)&lt;&gt;1,NOT(ISNUMBER(H110)),H110&lt;=0,AND(J110="Complete",NOT(ISNUMBER(I110)))),"Check inputs",IF(OR(J110="Cancelled",N110="Cancelled"),"Excluded",IF(J110="Complete","Complete",IF(H110&lt;Calendar!$G$5,"Overdue",IF(J110="Blocked","Blocked","Upcoming"))))))</x:f>
      </x:c>
      <x:c r="M110" s="40" t="str">
        <x:f>IF(C110="","",IF(COUNTIFS(Projects!$B$10:$B$59,C110)&lt;&gt;1,"Check Project ID",INDEX(Projects!$C$10:$C$59,MATCH(C110,Projects!$B$10:$B$59,0))))</x:f>
      </x:c>
      <x:c r="N110" s="40" t="str">
        <x:f>IF(C110="","",IF(COUNTIFS(Projects!$B$10:$B$59,C110)&lt;&gt;1,"Check Project ID",INDEX(Projects!$H$10:$H$59,MATCH(C110,Projects!$B$10:$B$59,0))))</x:f>
      </x:c>
      <x:c r="O110" s="40" t="str">
        <x:f>IF(L110="","",IF(OR(L110="Check inputs",L110="Excluded"),0,1))</x:f>
      </x:c>
      <x:c r="P110" s="31"/>
      <x:c r="Q110" s="3"/>
    </x:row>
    <x:row r="111" ht="36" customHeight="1">
      <x:c r="A111" s="3"/>
      <x:c r="B111" s="35"/>
      <x:c r="C111" s="35"/>
      <x:c r="D111" s="35"/>
      <x:c r="E111" s="35"/>
      <x:c r="F111" s="35"/>
      <x:c r="G111" s="37"/>
      <x:c r="H111" s="37"/>
      <x:c r="I111" s="37"/>
      <x:c r="J111" s="35"/>
      <x:c r="K111" s="40" t="str">
        <x:f>IF(AND(ISNUMBER(G111),ISNUMBER(H111)),H111-G111,"")</x:f>
      </x:c>
      <x:c r="L111" s="40" t="str">
        <x:f>IF(COUNTA(B111:J111,P111)=0,"",IF(OR(B111="",C111="",D111="",F111="",J111="",COUNTIFS($B$10:$B$209,B111)&lt;&gt;1,COUNTIFS(Projects!$B$10:$B$59,C111)&lt;&gt;1,NOT(ISNUMBER(H111)),H111&lt;=0,AND(J111="Complete",NOT(ISNUMBER(I111)))),"Check inputs",IF(OR(J111="Cancelled",N111="Cancelled"),"Excluded",IF(J111="Complete","Complete",IF(H111&lt;Calendar!$G$5,"Overdue",IF(J111="Blocked","Blocked","Upcoming"))))))</x:f>
      </x:c>
      <x:c r="M111" s="40" t="str">
        <x:f>IF(C111="","",IF(COUNTIFS(Projects!$B$10:$B$59,C111)&lt;&gt;1,"Check Project ID",INDEX(Projects!$C$10:$C$59,MATCH(C111,Projects!$B$10:$B$59,0))))</x:f>
      </x:c>
      <x:c r="N111" s="40" t="str">
        <x:f>IF(C111="","",IF(COUNTIFS(Projects!$B$10:$B$59,C111)&lt;&gt;1,"Check Project ID",INDEX(Projects!$H$10:$H$59,MATCH(C111,Projects!$B$10:$B$59,0))))</x:f>
      </x:c>
      <x:c r="O111" s="40" t="str">
        <x:f>IF(L111="","",IF(OR(L111="Check inputs",L111="Excluded"),0,1))</x:f>
      </x:c>
      <x:c r="P111" s="35"/>
      <x:c r="Q111" s="3"/>
    </x:row>
    <x:row r="112" ht="36" customHeight="1">
      <x:c r="A112" s="3"/>
      <x:c r="B112" s="31"/>
      <x:c r="C112" s="31"/>
      <x:c r="D112" s="31"/>
      <x:c r="E112" s="31"/>
      <x:c r="F112" s="31"/>
      <x:c r="G112" s="36"/>
      <x:c r="H112" s="36"/>
      <x:c r="I112" s="36"/>
      <x:c r="J112" s="31"/>
      <x:c r="K112" s="40" t="str">
        <x:f>IF(AND(ISNUMBER(G112),ISNUMBER(H112)),H112-G112,"")</x:f>
      </x:c>
      <x:c r="L112" s="40" t="str">
        <x:f>IF(COUNTA(B112:J112,P112)=0,"",IF(OR(B112="",C112="",D112="",F112="",J112="",COUNTIFS($B$10:$B$209,B112)&lt;&gt;1,COUNTIFS(Projects!$B$10:$B$59,C112)&lt;&gt;1,NOT(ISNUMBER(H112)),H112&lt;=0,AND(J112="Complete",NOT(ISNUMBER(I112)))),"Check inputs",IF(OR(J112="Cancelled",N112="Cancelled"),"Excluded",IF(J112="Complete","Complete",IF(H112&lt;Calendar!$G$5,"Overdue",IF(J112="Blocked","Blocked","Upcoming"))))))</x:f>
      </x:c>
      <x:c r="M112" s="40" t="str">
        <x:f>IF(C112="","",IF(COUNTIFS(Projects!$B$10:$B$59,C112)&lt;&gt;1,"Check Project ID",INDEX(Projects!$C$10:$C$59,MATCH(C112,Projects!$B$10:$B$59,0))))</x:f>
      </x:c>
      <x:c r="N112" s="40" t="str">
        <x:f>IF(C112="","",IF(COUNTIFS(Projects!$B$10:$B$59,C112)&lt;&gt;1,"Check Project ID",INDEX(Projects!$H$10:$H$59,MATCH(C112,Projects!$B$10:$B$59,0))))</x:f>
      </x:c>
      <x:c r="O112" s="40" t="str">
        <x:f>IF(L112="","",IF(OR(L112="Check inputs",L112="Excluded"),0,1))</x:f>
      </x:c>
      <x:c r="P112" s="31"/>
      <x:c r="Q112" s="3"/>
    </x:row>
    <x:row r="113" ht="36" customHeight="1">
      <x:c r="A113" s="3"/>
      <x:c r="B113" s="35"/>
      <x:c r="C113" s="35"/>
      <x:c r="D113" s="35"/>
      <x:c r="E113" s="35"/>
      <x:c r="F113" s="35"/>
      <x:c r="G113" s="37"/>
      <x:c r="H113" s="37"/>
      <x:c r="I113" s="37"/>
      <x:c r="J113" s="35"/>
      <x:c r="K113" s="40" t="str">
        <x:f>IF(AND(ISNUMBER(G113),ISNUMBER(H113)),H113-G113,"")</x:f>
      </x:c>
      <x:c r="L113" s="40" t="str">
        <x:f>IF(COUNTA(B113:J113,P113)=0,"",IF(OR(B113="",C113="",D113="",F113="",J113="",COUNTIFS($B$10:$B$209,B113)&lt;&gt;1,COUNTIFS(Projects!$B$10:$B$59,C113)&lt;&gt;1,NOT(ISNUMBER(H113)),H113&lt;=0,AND(J113="Complete",NOT(ISNUMBER(I113)))),"Check inputs",IF(OR(J113="Cancelled",N113="Cancelled"),"Excluded",IF(J113="Complete","Complete",IF(H113&lt;Calendar!$G$5,"Overdue",IF(J113="Blocked","Blocked","Upcoming"))))))</x:f>
      </x:c>
      <x:c r="M113" s="40" t="str">
        <x:f>IF(C113="","",IF(COUNTIFS(Projects!$B$10:$B$59,C113)&lt;&gt;1,"Check Project ID",INDEX(Projects!$C$10:$C$59,MATCH(C113,Projects!$B$10:$B$59,0))))</x:f>
      </x:c>
      <x:c r="N113" s="40" t="str">
        <x:f>IF(C113="","",IF(COUNTIFS(Projects!$B$10:$B$59,C113)&lt;&gt;1,"Check Project ID",INDEX(Projects!$H$10:$H$59,MATCH(C113,Projects!$B$10:$B$59,0))))</x:f>
      </x:c>
      <x:c r="O113" s="40" t="str">
        <x:f>IF(L113="","",IF(OR(L113="Check inputs",L113="Excluded"),0,1))</x:f>
      </x:c>
      <x:c r="P113" s="35"/>
      <x:c r="Q113" s="3"/>
    </x:row>
    <x:row r="114" ht="36" customHeight="1">
      <x:c r="A114" s="3"/>
      <x:c r="B114" s="31"/>
      <x:c r="C114" s="31"/>
      <x:c r="D114" s="31"/>
      <x:c r="E114" s="31"/>
      <x:c r="F114" s="31"/>
      <x:c r="G114" s="36"/>
      <x:c r="H114" s="36"/>
      <x:c r="I114" s="36"/>
      <x:c r="J114" s="31"/>
      <x:c r="K114" s="40" t="str">
        <x:f>IF(AND(ISNUMBER(G114),ISNUMBER(H114)),H114-G114,"")</x:f>
      </x:c>
      <x:c r="L114" s="40" t="str">
        <x:f>IF(COUNTA(B114:J114,P114)=0,"",IF(OR(B114="",C114="",D114="",F114="",J114="",COUNTIFS($B$10:$B$209,B114)&lt;&gt;1,COUNTIFS(Projects!$B$10:$B$59,C114)&lt;&gt;1,NOT(ISNUMBER(H114)),H114&lt;=0,AND(J114="Complete",NOT(ISNUMBER(I114)))),"Check inputs",IF(OR(J114="Cancelled",N114="Cancelled"),"Excluded",IF(J114="Complete","Complete",IF(H114&lt;Calendar!$G$5,"Overdue",IF(J114="Blocked","Blocked","Upcoming"))))))</x:f>
      </x:c>
      <x:c r="M114" s="40" t="str">
        <x:f>IF(C114="","",IF(COUNTIFS(Projects!$B$10:$B$59,C114)&lt;&gt;1,"Check Project ID",INDEX(Projects!$C$10:$C$59,MATCH(C114,Projects!$B$10:$B$59,0))))</x:f>
      </x:c>
      <x:c r="N114" s="40" t="str">
        <x:f>IF(C114="","",IF(COUNTIFS(Projects!$B$10:$B$59,C114)&lt;&gt;1,"Check Project ID",INDEX(Projects!$H$10:$H$59,MATCH(C114,Projects!$B$10:$B$59,0))))</x:f>
      </x:c>
      <x:c r="O114" s="40" t="str">
        <x:f>IF(L114="","",IF(OR(L114="Check inputs",L114="Excluded"),0,1))</x:f>
      </x:c>
      <x:c r="P114" s="31"/>
      <x:c r="Q114" s="3"/>
    </x:row>
    <x:row r="115" ht="36" customHeight="1">
      <x:c r="A115" s="3"/>
      <x:c r="B115" s="35"/>
      <x:c r="C115" s="35"/>
      <x:c r="D115" s="35"/>
      <x:c r="E115" s="35"/>
      <x:c r="F115" s="35"/>
      <x:c r="G115" s="37"/>
      <x:c r="H115" s="37"/>
      <x:c r="I115" s="37"/>
      <x:c r="J115" s="35"/>
      <x:c r="K115" s="40" t="str">
        <x:f>IF(AND(ISNUMBER(G115),ISNUMBER(H115)),H115-G115,"")</x:f>
      </x:c>
      <x:c r="L115" s="40" t="str">
        <x:f>IF(COUNTA(B115:J115,P115)=0,"",IF(OR(B115="",C115="",D115="",F115="",J115="",COUNTIFS($B$10:$B$209,B115)&lt;&gt;1,COUNTIFS(Projects!$B$10:$B$59,C115)&lt;&gt;1,NOT(ISNUMBER(H115)),H115&lt;=0,AND(J115="Complete",NOT(ISNUMBER(I115)))),"Check inputs",IF(OR(J115="Cancelled",N115="Cancelled"),"Excluded",IF(J115="Complete","Complete",IF(H115&lt;Calendar!$G$5,"Overdue",IF(J115="Blocked","Blocked","Upcoming"))))))</x:f>
      </x:c>
      <x:c r="M115" s="40" t="str">
        <x:f>IF(C115="","",IF(COUNTIFS(Projects!$B$10:$B$59,C115)&lt;&gt;1,"Check Project ID",INDEX(Projects!$C$10:$C$59,MATCH(C115,Projects!$B$10:$B$59,0))))</x:f>
      </x:c>
      <x:c r="N115" s="40" t="str">
        <x:f>IF(C115="","",IF(COUNTIFS(Projects!$B$10:$B$59,C115)&lt;&gt;1,"Check Project ID",INDEX(Projects!$H$10:$H$59,MATCH(C115,Projects!$B$10:$B$59,0))))</x:f>
      </x:c>
      <x:c r="O115" s="40" t="str">
        <x:f>IF(L115="","",IF(OR(L115="Check inputs",L115="Excluded"),0,1))</x:f>
      </x:c>
      <x:c r="P115" s="35"/>
      <x:c r="Q115" s="3"/>
    </x:row>
    <x:row r="116" ht="36" customHeight="1">
      <x:c r="A116" s="3"/>
      <x:c r="B116" s="31"/>
      <x:c r="C116" s="31"/>
      <x:c r="D116" s="31"/>
      <x:c r="E116" s="31"/>
      <x:c r="F116" s="31"/>
      <x:c r="G116" s="36"/>
      <x:c r="H116" s="36"/>
      <x:c r="I116" s="36"/>
      <x:c r="J116" s="31"/>
      <x:c r="K116" s="40" t="str">
        <x:f>IF(AND(ISNUMBER(G116),ISNUMBER(H116)),H116-G116,"")</x:f>
      </x:c>
      <x:c r="L116" s="40" t="str">
        <x:f>IF(COUNTA(B116:J116,P116)=0,"",IF(OR(B116="",C116="",D116="",F116="",J116="",COUNTIFS($B$10:$B$209,B116)&lt;&gt;1,COUNTIFS(Projects!$B$10:$B$59,C116)&lt;&gt;1,NOT(ISNUMBER(H116)),H116&lt;=0,AND(J116="Complete",NOT(ISNUMBER(I116)))),"Check inputs",IF(OR(J116="Cancelled",N116="Cancelled"),"Excluded",IF(J116="Complete","Complete",IF(H116&lt;Calendar!$G$5,"Overdue",IF(J116="Blocked","Blocked","Upcoming"))))))</x:f>
      </x:c>
      <x:c r="M116" s="40" t="str">
        <x:f>IF(C116="","",IF(COUNTIFS(Projects!$B$10:$B$59,C116)&lt;&gt;1,"Check Project ID",INDEX(Projects!$C$10:$C$59,MATCH(C116,Projects!$B$10:$B$59,0))))</x:f>
      </x:c>
      <x:c r="N116" s="40" t="str">
        <x:f>IF(C116="","",IF(COUNTIFS(Projects!$B$10:$B$59,C116)&lt;&gt;1,"Check Project ID",INDEX(Projects!$H$10:$H$59,MATCH(C116,Projects!$B$10:$B$59,0))))</x:f>
      </x:c>
      <x:c r="O116" s="40" t="str">
        <x:f>IF(L116="","",IF(OR(L116="Check inputs",L116="Excluded"),0,1))</x:f>
      </x:c>
      <x:c r="P116" s="31"/>
      <x:c r="Q116" s="3"/>
    </x:row>
    <x:row r="117" ht="36" customHeight="1">
      <x:c r="A117" s="3"/>
      <x:c r="B117" s="35"/>
      <x:c r="C117" s="35"/>
      <x:c r="D117" s="35"/>
      <x:c r="E117" s="35"/>
      <x:c r="F117" s="35"/>
      <x:c r="G117" s="37"/>
      <x:c r="H117" s="37"/>
      <x:c r="I117" s="37"/>
      <x:c r="J117" s="35"/>
      <x:c r="K117" s="40" t="str">
        <x:f>IF(AND(ISNUMBER(G117),ISNUMBER(H117)),H117-G117,"")</x:f>
      </x:c>
      <x:c r="L117" s="40" t="str">
        <x:f>IF(COUNTA(B117:J117,P117)=0,"",IF(OR(B117="",C117="",D117="",F117="",J117="",COUNTIFS($B$10:$B$209,B117)&lt;&gt;1,COUNTIFS(Projects!$B$10:$B$59,C117)&lt;&gt;1,NOT(ISNUMBER(H117)),H117&lt;=0,AND(J117="Complete",NOT(ISNUMBER(I117)))),"Check inputs",IF(OR(J117="Cancelled",N117="Cancelled"),"Excluded",IF(J117="Complete","Complete",IF(H117&lt;Calendar!$G$5,"Overdue",IF(J117="Blocked","Blocked","Upcoming"))))))</x:f>
      </x:c>
      <x:c r="M117" s="40" t="str">
        <x:f>IF(C117="","",IF(COUNTIFS(Projects!$B$10:$B$59,C117)&lt;&gt;1,"Check Project ID",INDEX(Projects!$C$10:$C$59,MATCH(C117,Projects!$B$10:$B$59,0))))</x:f>
      </x:c>
      <x:c r="N117" s="40" t="str">
        <x:f>IF(C117="","",IF(COUNTIFS(Projects!$B$10:$B$59,C117)&lt;&gt;1,"Check Project ID",INDEX(Projects!$H$10:$H$59,MATCH(C117,Projects!$B$10:$B$59,0))))</x:f>
      </x:c>
      <x:c r="O117" s="40" t="str">
        <x:f>IF(L117="","",IF(OR(L117="Check inputs",L117="Excluded"),0,1))</x:f>
      </x:c>
      <x:c r="P117" s="35"/>
      <x:c r="Q117" s="3"/>
    </x:row>
    <x:row r="118" ht="36" customHeight="1">
      <x:c r="A118" s="3"/>
      <x:c r="B118" s="31"/>
      <x:c r="C118" s="31"/>
      <x:c r="D118" s="31"/>
      <x:c r="E118" s="31"/>
      <x:c r="F118" s="31"/>
      <x:c r="G118" s="36"/>
      <x:c r="H118" s="36"/>
      <x:c r="I118" s="36"/>
      <x:c r="J118" s="31"/>
      <x:c r="K118" s="40" t="str">
        <x:f>IF(AND(ISNUMBER(G118),ISNUMBER(H118)),H118-G118,"")</x:f>
      </x:c>
      <x:c r="L118" s="40" t="str">
        <x:f>IF(COUNTA(B118:J118,P118)=0,"",IF(OR(B118="",C118="",D118="",F118="",J118="",COUNTIFS($B$10:$B$209,B118)&lt;&gt;1,COUNTIFS(Projects!$B$10:$B$59,C118)&lt;&gt;1,NOT(ISNUMBER(H118)),H118&lt;=0,AND(J118="Complete",NOT(ISNUMBER(I118)))),"Check inputs",IF(OR(J118="Cancelled",N118="Cancelled"),"Excluded",IF(J118="Complete","Complete",IF(H118&lt;Calendar!$G$5,"Overdue",IF(J118="Blocked","Blocked","Upcoming"))))))</x:f>
      </x:c>
      <x:c r="M118" s="40" t="str">
        <x:f>IF(C118="","",IF(COUNTIFS(Projects!$B$10:$B$59,C118)&lt;&gt;1,"Check Project ID",INDEX(Projects!$C$10:$C$59,MATCH(C118,Projects!$B$10:$B$59,0))))</x:f>
      </x:c>
      <x:c r="N118" s="40" t="str">
        <x:f>IF(C118="","",IF(COUNTIFS(Projects!$B$10:$B$59,C118)&lt;&gt;1,"Check Project ID",INDEX(Projects!$H$10:$H$59,MATCH(C118,Projects!$B$10:$B$59,0))))</x:f>
      </x:c>
      <x:c r="O118" s="40" t="str">
        <x:f>IF(L118="","",IF(OR(L118="Check inputs",L118="Excluded"),0,1))</x:f>
      </x:c>
      <x:c r="P118" s="31"/>
      <x:c r="Q118" s="3"/>
    </x:row>
    <x:row r="119" ht="36" customHeight="1">
      <x:c r="A119" s="3"/>
      <x:c r="B119" s="35"/>
      <x:c r="C119" s="35"/>
      <x:c r="D119" s="35"/>
      <x:c r="E119" s="35"/>
      <x:c r="F119" s="35"/>
      <x:c r="G119" s="37"/>
      <x:c r="H119" s="37"/>
      <x:c r="I119" s="37"/>
      <x:c r="J119" s="35"/>
      <x:c r="K119" s="40" t="str">
        <x:f>IF(AND(ISNUMBER(G119),ISNUMBER(H119)),H119-G119,"")</x:f>
      </x:c>
      <x:c r="L119" s="40" t="str">
        <x:f>IF(COUNTA(B119:J119,P119)=0,"",IF(OR(B119="",C119="",D119="",F119="",J119="",COUNTIFS($B$10:$B$209,B119)&lt;&gt;1,COUNTIFS(Projects!$B$10:$B$59,C119)&lt;&gt;1,NOT(ISNUMBER(H119)),H119&lt;=0,AND(J119="Complete",NOT(ISNUMBER(I119)))),"Check inputs",IF(OR(J119="Cancelled",N119="Cancelled"),"Excluded",IF(J119="Complete","Complete",IF(H119&lt;Calendar!$G$5,"Overdue",IF(J119="Blocked","Blocked","Upcoming"))))))</x:f>
      </x:c>
      <x:c r="M119" s="40" t="str">
        <x:f>IF(C119="","",IF(COUNTIFS(Projects!$B$10:$B$59,C119)&lt;&gt;1,"Check Project ID",INDEX(Projects!$C$10:$C$59,MATCH(C119,Projects!$B$10:$B$59,0))))</x:f>
      </x:c>
      <x:c r="N119" s="40" t="str">
        <x:f>IF(C119="","",IF(COUNTIFS(Projects!$B$10:$B$59,C119)&lt;&gt;1,"Check Project ID",INDEX(Projects!$H$10:$H$59,MATCH(C119,Projects!$B$10:$B$59,0))))</x:f>
      </x:c>
      <x:c r="O119" s="40" t="str">
        <x:f>IF(L119="","",IF(OR(L119="Check inputs",L119="Excluded"),0,1))</x:f>
      </x:c>
      <x:c r="P119" s="35"/>
      <x:c r="Q119" s="3"/>
    </x:row>
    <x:row r="120" ht="36" customHeight="1">
      <x:c r="A120" s="3"/>
      <x:c r="B120" s="31"/>
      <x:c r="C120" s="31"/>
      <x:c r="D120" s="31"/>
      <x:c r="E120" s="31"/>
      <x:c r="F120" s="31"/>
      <x:c r="G120" s="36"/>
      <x:c r="H120" s="36"/>
      <x:c r="I120" s="36"/>
      <x:c r="J120" s="31"/>
      <x:c r="K120" s="40" t="str">
        <x:f>IF(AND(ISNUMBER(G120),ISNUMBER(H120)),H120-G120,"")</x:f>
      </x:c>
      <x:c r="L120" s="40" t="str">
        <x:f>IF(COUNTA(B120:J120,P120)=0,"",IF(OR(B120="",C120="",D120="",F120="",J120="",COUNTIFS($B$10:$B$209,B120)&lt;&gt;1,COUNTIFS(Projects!$B$10:$B$59,C120)&lt;&gt;1,NOT(ISNUMBER(H120)),H120&lt;=0,AND(J120="Complete",NOT(ISNUMBER(I120)))),"Check inputs",IF(OR(J120="Cancelled",N120="Cancelled"),"Excluded",IF(J120="Complete","Complete",IF(H120&lt;Calendar!$G$5,"Overdue",IF(J120="Blocked","Blocked","Upcoming"))))))</x:f>
      </x:c>
      <x:c r="M120" s="40" t="str">
        <x:f>IF(C120="","",IF(COUNTIFS(Projects!$B$10:$B$59,C120)&lt;&gt;1,"Check Project ID",INDEX(Projects!$C$10:$C$59,MATCH(C120,Projects!$B$10:$B$59,0))))</x:f>
      </x:c>
      <x:c r="N120" s="40" t="str">
        <x:f>IF(C120="","",IF(COUNTIFS(Projects!$B$10:$B$59,C120)&lt;&gt;1,"Check Project ID",INDEX(Projects!$H$10:$H$59,MATCH(C120,Projects!$B$10:$B$59,0))))</x:f>
      </x:c>
      <x:c r="O120" s="40" t="str">
        <x:f>IF(L120="","",IF(OR(L120="Check inputs",L120="Excluded"),0,1))</x:f>
      </x:c>
      <x:c r="P120" s="31"/>
      <x:c r="Q120" s="3"/>
    </x:row>
    <x:row r="121" ht="36" customHeight="1">
      <x:c r="A121" s="3"/>
      <x:c r="B121" s="35"/>
      <x:c r="C121" s="35"/>
      <x:c r="D121" s="35"/>
      <x:c r="E121" s="35"/>
      <x:c r="F121" s="35"/>
      <x:c r="G121" s="37"/>
      <x:c r="H121" s="37"/>
      <x:c r="I121" s="37"/>
      <x:c r="J121" s="35"/>
      <x:c r="K121" s="40" t="str">
        <x:f>IF(AND(ISNUMBER(G121),ISNUMBER(H121)),H121-G121,"")</x:f>
      </x:c>
      <x:c r="L121" s="40" t="str">
        <x:f>IF(COUNTA(B121:J121,P121)=0,"",IF(OR(B121="",C121="",D121="",F121="",J121="",COUNTIFS($B$10:$B$209,B121)&lt;&gt;1,COUNTIFS(Projects!$B$10:$B$59,C121)&lt;&gt;1,NOT(ISNUMBER(H121)),H121&lt;=0,AND(J121="Complete",NOT(ISNUMBER(I121)))),"Check inputs",IF(OR(J121="Cancelled",N121="Cancelled"),"Excluded",IF(J121="Complete","Complete",IF(H121&lt;Calendar!$G$5,"Overdue",IF(J121="Blocked","Blocked","Upcoming"))))))</x:f>
      </x:c>
      <x:c r="M121" s="40" t="str">
        <x:f>IF(C121="","",IF(COUNTIFS(Projects!$B$10:$B$59,C121)&lt;&gt;1,"Check Project ID",INDEX(Projects!$C$10:$C$59,MATCH(C121,Projects!$B$10:$B$59,0))))</x:f>
      </x:c>
      <x:c r="N121" s="40" t="str">
        <x:f>IF(C121="","",IF(COUNTIFS(Projects!$B$10:$B$59,C121)&lt;&gt;1,"Check Project ID",INDEX(Projects!$H$10:$H$59,MATCH(C121,Projects!$B$10:$B$59,0))))</x:f>
      </x:c>
      <x:c r="O121" s="40" t="str">
        <x:f>IF(L121="","",IF(OR(L121="Check inputs",L121="Excluded"),0,1))</x:f>
      </x:c>
      <x:c r="P121" s="35"/>
      <x:c r="Q121" s="3"/>
    </x:row>
    <x:row r="122" ht="36" customHeight="1">
      <x:c r="A122" s="3"/>
      <x:c r="B122" s="31"/>
      <x:c r="C122" s="31"/>
      <x:c r="D122" s="31"/>
      <x:c r="E122" s="31"/>
      <x:c r="F122" s="31"/>
      <x:c r="G122" s="36"/>
      <x:c r="H122" s="36"/>
      <x:c r="I122" s="36"/>
      <x:c r="J122" s="31"/>
      <x:c r="K122" s="40" t="str">
        <x:f>IF(AND(ISNUMBER(G122),ISNUMBER(H122)),H122-G122,"")</x:f>
      </x:c>
      <x:c r="L122" s="40" t="str">
        <x:f>IF(COUNTA(B122:J122,P122)=0,"",IF(OR(B122="",C122="",D122="",F122="",J122="",COUNTIFS($B$10:$B$209,B122)&lt;&gt;1,COUNTIFS(Projects!$B$10:$B$59,C122)&lt;&gt;1,NOT(ISNUMBER(H122)),H122&lt;=0,AND(J122="Complete",NOT(ISNUMBER(I122)))),"Check inputs",IF(OR(J122="Cancelled",N122="Cancelled"),"Excluded",IF(J122="Complete","Complete",IF(H122&lt;Calendar!$G$5,"Overdue",IF(J122="Blocked","Blocked","Upcoming"))))))</x:f>
      </x:c>
      <x:c r="M122" s="40" t="str">
        <x:f>IF(C122="","",IF(COUNTIFS(Projects!$B$10:$B$59,C122)&lt;&gt;1,"Check Project ID",INDEX(Projects!$C$10:$C$59,MATCH(C122,Projects!$B$10:$B$59,0))))</x:f>
      </x:c>
      <x:c r="N122" s="40" t="str">
        <x:f>IF(C122="","",IF(COUNTIFS(Projects!$B$10:$B$59,C122)&lt;&gt;1,"Check Project ID",INDEX(Projects!$H$10:$H$59,MATCH(C122,Projects!$B$10:$B$59,0))))</x:f>
      </x:c>
      <x:c r="O122" s="40" t="str">
        <x:f>IF(L122="","",IF(OR(L122="Check inputs",L122="Excluded"),0,1))</x:f>
      </x:c>
      <x:c r="P122" s="31"/>
      <x:c r="Q122" s="3"/>
    </x:row>
    <x:row r="123" ht="36" customHeight="1">
      <x:c r="A123" s="3"/>
      <x:c r="B123" s="35"/>
      <x:c r="C123" s="35"/>
      <x:c r="D123" s="35"/>
      <x:c r="E123" s="35"/>
      <x:c r="F123" s="35"/>
      <x:c r="G123" s="37"/>
      <x:c r="H123" s="37"/>
      <x:c r="I123" s="37"/>
      <x:c r="J123" s="35"/>
      <x:c r="K123" s="40" t="str">
        <x:f>IF(AND(ISNUMBER(G123),ISNUMBER(H123)),H123-G123,"")</x:f>
      </x:c>
      <x:c r="L123" s="40" t="str">
        <x:f>IF(COUNTA(B123:J123,P123)=0,"",IF(OR(B123="",C123="",D123="",F123="",J123="",COUNTIFS($B$10:$B$209,B123)&lt;&gt;1,COUNTIFS(Projects!$B$10:$B$59,C123)&lt;&gt;1,NOT(ISNUMBER(H123)),H123&lt;=0,AND(J123="Complete",NOT(ISNUMBER(I123)))),"Check inputs",IF(OR(J123="Cancelled",N123="Cancelled"),"Excluded",IF(J123="Complete","Complete",IF(H123&lt;Calendar!$G$5,"Overdue",IF(J123="Blocked","Blocked","Upcoming"))))))</x:f>
      </x:c>
      <x:c r="M123" s="40" t="str">
        <x:f>IF(C123="","",IF(COUNTIFS(Projects!$B$10:$B$59,C123)&lt;&gt;1,"Check Project ID",INDEX(Projects!$C$10:$C$59,MATCH(C123,Projects!$B$10:$B$59,0))))</x:f>
      </x:c>
      <x:c r="N123" s="40" t="str">
        <x:f>IF(C123="","",IF(COUNTIFS(Projects!$B$10:$B$59,C123)&lt;&gt;1,"Check Project ID",INDEX(Projects!$H$10:$H$59,MATCH(C123,Projects!$B$10:$B$59,0))))</x:f>
      </x:c>
      <x:c r="O123" s="40" t="str">
        <x:f>IF(L123="","",IF(OR(L123="Check inputs",L123="Excluded"),0,1))</x:f>
      </x:c>
      <x:c r="P123" s="35"/>
      <x:c r="Q123" s="3"/>
    </x:row>
    <x:row r="124" ht="36" customHeight="1">
      <x:c r="A124" s="3"/>
      <x:c r="B124" s="31"/>
      <x:c r="C124" s="31"/>
      <x:c r="D124" s="31"/>
      <x:c r="E124" s="31"/>
      <x:c r="F124" s="31"/>
      <x:c r="G124" s="36"/>
      <x:c r="H124" s="36"/>
      <x:c r="I124" s="36"/>
      <x:c r="J124" s="31"/>
      <x:c r="K124" s="40" t="str">
        <x:f>IF(AND(ISNUMBER(G124),ISNUMBER(H124)),H124-G124,"")</x:f>
      </x:c>
      <x:c r="L124" s="40" t="str">
        <x:f>IF(COUNTA(B124:J124,P124)=0,"",IF(OR(B124="",C124="",D124="",F124="",J124="",COUNTIFS($B$10:$B$209,B124)&lt;&gt;1,COUNTIFS(Projects!$B$10:$B$59,C124)&lt;&gt;1,NOT(ISNUMBER(H124)),H124&lt;=0,AND(J124="Complete",NOT(ISNUMBER(I124)))),"Check inputs",IF(OR(J124="Cancelled",N124="Cancelled"),"Excluded",IF(J124="Complete","Complete",IF(H124&lt;Calendar!$G$5,"Overdue",IF(J124="Blocked","Blocked","Upcoming"))))))</x:f>
      </x:c>
      <x:c r="M124" s="40" t="str">
        <x:f>IF(C124="","",IF(COUNTIFS(Projects!$B$10:$B$59,C124)&lt;&gt;1,"Check Project ID",INDEX(Projects!$C$10:$C$59,MATCH(C124,Projects!$B$10:$B$59,0))))</x:f>
      </x:c>
      <x:c r="N124" s="40" t="str">
        <x:f>IF(C124="","",IF(COUNTIFS(Projects!$B$10:$B$59,C124)&lt;&gt;1,"Check Project ID",INDEX(Projects!$H$10:$H$59,MATCH(C124,Projects!$B$10:$B$59,0))))</x:f>
      </x:c>
      <x:c r="O124" s="40" t="str">
        <x:f>IF(L124="","",IF(OR(L124="Check inputs",L124="Excluded"),0,1))</x:f>
      </x:c>
      <x:c r="P124" s="31"/>
      <x:c r="Q124" s="3"/>
    </x:row>
    <x:row r="125" ht="36" customHeight="1">
      <x:c r="A125" s="3"/>
      <x:c r="B125" s="35"/>
      <x:c r="C125" s="35"/>
      <x:c r="D125" s="35"/>
      <x:c r="E125" s="35"/>
      <x:c r="F125" s="35"/>
      <x:c r="G125" s="37"/>
      <x:c r="H125" s="37"/>
      <x:c r="I125" s="37"/>
      <x:c r="J125" s="35"/>
      <x:c r="K125" s="40" t="str">
        <x:f>IF(AND(ISNUMBER(G125),ISNUMBER(H125)),H125-G125,"")</x:f>
      </x:c>
      <x:c r="L125" s="40" t="str">
        <x:f>IF(COUNTA(B125:J125,P125)=0,"",IF(OR(B125="",C125="",D125="",F125="",J125="",COUNTIFS($B$10:$B$209,B125)&lt;&gt;1,COUNTIFS(Projects!$B$10:$B$59,C125)&lt;&gt;1,NOT(ISNUMBER(H125)),H125&lt;=0,AND(J125="Complete",NOT(ISNUMBER(I125)))),"Check inputs",IF(OR(J125="Cancelled",N125="Cancelled"),"Excluded",IF(J125="Complete","Complete",IF(H125&lt;Calendar!$G$5,"Overdue",IF(J125="Blocked","Blocked","Upcoming"))))))</x:f>
      </x:c>
      <x:c r="M125" s="40" t="str">
        <x:f>IF(C125="","",IF(COUNTIFS(Projects!$B$10:$B$59,C125)&lt;&gt;1,"Check Project ID",INDEX(Projects!$C$10:$C$59,MATCH(C125,Projects!$B$10:$B$59,0))))</x:f>
      </x:c>
      <x:c r="N125" s="40" t="str">
        <x:f>IF(C125="","",IF(COUNTIFS(Projects!$B$10:$B$59,C125)&lt;&gt;1,"Check Project ID",INDEX(Projects!$H$10:$H$59,MATCH(C125,Projects!$B$10:$B$59,0))))</x:f>
      </x:c>
      <x:c r="O125" s="40" t="str">
        <x:f>IF(L125="","",IF(OR(L125="Check inputs",L125="Excluded"),0,1))</x:f>
      </x:c>
      <x:c r="P125" s="35"/>
      <x:c r="Q125" s="3"/>
    </x:row>
    <x:row r="126" ht="36" customHeight="1">
      <x:c r="A126" s="3"/>
      <x:c r="B126" s="31"/>
      <x:c r="C126" s="31"/>
      <x:c r="D126" s="31"/>
      <x:c r="E126" s="31"/>
      <x:c r="F126" s="31"/>
      <x:c r="G126" s="36"/>
      <x:c r="H126" s="36"/>
      <x:c r="I126" s="36"/>
      <x:c r="J126" s="31"/>
      <x:c r="K126" s="40" t="str">
        <x:f>IF(AND(ISNUMBER(G126),ISNUMBER(H126)),H126-G126,"")</x:f>
      </x:c>
      <x:c r="L126" s="40" t="str">
        <x:f>IF(COUNTA(B126:J126,P126)=0,"",IF(OR(B126="",C126="",D126="",F126="",J126="",COUNTIFS($B$10:$B$209,B126)&lt;&gt;1,COUNTIFS(Projects!$B$10:$B$59,C126)&lt;&gt;1,NOT(ISNUMBER(H126)),H126&lt;=0,AND(J126="Complete",NOT(ISNUMBER(I126)))),"Check inputs",IF(OR(J126="Cancelled",N126="Cancelled"),"Excluded",IF(J126="Complete","Complete",IF(H126&lt;Calendar!$G$5,"Overdue",IF(J126="Blocked","Blocked","Upcoming"))))))</x:f>
      </x:c>
      <x:c r="M126" s="40" t="str">
        <x:f>IF(C126="","",IF(COUNTIFS(Projects!$B$10:$B$59,C126)&lt;&gt;1,"Check Project ID",INDEX(Projects!$C$10:$C$59,MATCH(C126,Projects!$B$10:$B$59,0))))</x:f>
      </x:c>
      <x:c r="N126" s="40" t="str">
        <x:f>IF(C126="","",IF(COUNTIFS(Projects!$B$10:$B$59,C126)&lt;&gt;1,"Check Project ID",INDEX(Projects!$H$10:$H$59,MATCH(C126,Projects!$B$10:$B$59,0))))</x:f>
      </x:c>
      <x:c r="O126" s="40" t="str">
        <x:f>IF(L126="","",IF(OR(L126="Check inputs",L126="Excluded"),0,1))</x:f>
      </x:c>
      <x:c r="P126" s="31"/>
      <x:c r="Q126" s="3"/>
    </x:row>
    <x:row r="127" ht="36" customHeight="1">
      <x:c r="A127" s="3"/>
      <x:c r="B127" s="35"/>
      <x:c r="C127" s="35"/>
      <x:c r="D127" s="35"/>
      <x:c r="E127" s="35"/>
      <x:c r="F127" s="35"/>
      <x:c r="G127" s="37"/>
      <x:c r="H127" s="37"/>
      <x:c r="I127" s="37"/>
      <x:c r="J127" s="35"/>
      <x:c r="K127" s="40" t="str">
        <x:f>IF(AND(ISNUMBER(G127),ISNUMBER(H127)),H127-G127,"")</x:f>
      </x:c>
      <x:c r="L127" s="40" t="str">
        <x:f>IF(COUNTA(B127:J127,P127)=0,"",IF(OR(B127="",C127="",D127="",F127="",J127="",COUNTIFS($B$10:$B$209,B127)&lt;&gt;1,COUNTIFS(Projects!$B$10:$B$59,C127)&lt;&gt;1,NOT(ISNUMBER(H127)),H127&lt;=0,AND(J127="Complete",NOT(ISNUMBER(I127)))),"Check inputs",IF(OR(J127="Cancelled",N127="Cancelled"),"Excluded",IF(J127="Complete","Complete",IF(H127&lt;Calendar!$G$5,"Overdue",IF(J127="Blocked","Blocked","Upcoming"))))))</x:f>
      </x:c>
      <x:c r="M127" s="40" t="str">
        <x:f>IF(C127="","",IF(COUNTIFS(Projects!$B$10:$B$59,C127)&lt;&gt;1,"Check Project ID",INDEX(Projects!$C$10:$C$59,MATCH(C127,Projects!$B$10:$B$59,0))))</x:f>
      </x:c>
      <x:c r="N127" s="40" t="str">
        <x:f>IF(C127="","",IF(COUNTIFS(Projects!$B$10:$B$59,C127)&lt;&gt;1,"Check Project ID",INDEX(Projects!$H$10:$H$59,MATCH(C127,Projects!$B$10:$B$59,0))))</x:f>
      </x:c>
      <x:c r="O127" s="40" t="str">
        <x:f>IF(L127="","",IF(OR(L127="Check inputs",L127="Excluded"),0,1))</x:f>
      </x:c>
      <x:c r="P127" s="35"/>
      <x:c r="Q127" s="3"/>
    </x:row>
    <x:row r="128" ht="36" customHeight="1">
      <x:c r="A128" s="3"/>
      <x:c r="B128" s="31"/>
      <x:c r="C128" s="31"/>
      <x:c r="D128" s="31"/>
      <x:c r="E128" s="31"/>
      <x:c r="F128" s="31"/>
      <x:c r="G128" s="36"/>
      <x:c r="H128" s="36"/>
      <x:c r="I128" s="36"/>
      <x:c r="J128" s="31"/>
      <x:c r="K128" s="40" t="str">
        <x:f>IF(AND(ISNUMBER(G128),ISNUMBER(H128)),H128-G128,"")</x:f>
      </x:c>
      <x:c r="L128" s="40" t="str">
        <x:f>IF(COUNTA(B128:J128,P128)=0,"",IF(OR(B128="",C128="",D128="",F128="",J128="",COUNTIFS($B$10:$B$209,B128)&lt;&gt;1,COUNTIFS(Projects!$B$10:$B$59,C128)&lt;&gt;1,NOT(ISNUMBER(H128)),H128&lt;=0,AND(J128="Complete",NOT(ISNUMBER(I128)))),"Check inputs",IF(OR(J128="Cancelled",N128="Cancelled"),"Excluded",IF(J128="Complete","Complete",IF(H128&lt;Calendar!$G$5,"Overdue",IF(J128="Blocked","Blocked","Upcoming"))))))</x:f>
      </x:c>
      <x:c r="M128" s="40" t="str">
        <x:f>IF(C128="","",IF(COUNTIFS(Projects!$B$10:$B$59,C128)&lt;&gt;1,"Check Project ID",INDEX(Projects!$C$10:$C$59,MATCH(C128,Projects!$B$10:$B$59,0))))</x:f>
      </x:c>
      <x:c r="N128" s="40" t="str">
        <x:f>IF(C128="","",IF(COUNTIFS(Projects!$B$10:$B$59,C128)&lt;&gt;1,"Check Project ID",INDEX(Projects!$H$10:$H$59,MATCH(C128,Projects!$B$10:$B$59,0))))</x:f>
      </x:c>
      <x:c r="O128" s="40" t="str">
        <x:f>IF(L128="","",IF(OR(L128="Check inputs",L128="Excluded"),0,1))</x:f>
      </x:c>
      <x:c r="P128" s="31"/>
      <x:c r="Q128" s="3"/>
    </x:row>
    <x:row r="129" ht="36" customHeight="1">
      <x:c r="A129" s="3"/>
      <x:c r="B129" s="35"/>
      <x:c r="C129" s="35"/>
      <x:c r="D129" s="35"/>
      <x:c r="E129" s="35"/>
      <x:c r="F129" s="35"/>
      <x:c r="G129" s="37"/>
      <x:c r="H129" s="37"/>
      <x:c r="I129" s="37"/>
      <x:c r="J129" s="35"/>
      <x:c r="K129" s="40" t="str">
        <x:f>IF(AND(ISNUMBER(G129),ISNUMBER(H129)),H129-G129,"")</x:f>
      </x:c>
      <x:c r="L129" s="40" t="str">
        <x:f>IF(COUNTA(B129:J129,P129)=0,"",IF(OR(B129="",C129="",D129="",F129="",J129="",COUNTIFS($B$10:$B$209,B129)&lt;&gt;1,COUNTIFS(Projects!$B$10:$B$59,C129)&lt;&gt;1,NOT(ISNUMBER(H129)),H129&lt;=0,AND(J129="Complete",NOT(ISNUMBER(I129)))),"Check inputs",IF(OR(J129="Cancelled",N129="Cancelled"),"Excluded",IF(J129="Complete","Complete",IF(H129&lt;Calendar!$G$5,"Overdue",IF(J129="Blocked","Blocked","Upcoming"))))))</x:f>
      </x:c>
      <x:c r="M129" s="40" t="str">
        <x:f>IF(C129="","",IF(COUNTIFS(Projects!$B$10:$B$59,C129)&lt;&gt;1,"Check Project ID",INDEX(Projects!$C$10:$C$59,MATCH(C129,Projects!$B$10:$B$59,0))))</x:f>
      </x:c>
      <x:c r="N129" s="40" t="str">
        <x:f>IF(C129="","",IF(COUNTIFS(Projects!$B$10:$B$59,C129)&lt;&gt;1,"Check Project ID",INDEX(Projects!$H$10:$H$59,MATCH(C129,Projects!$B$10:$B$59,0))))</x:f>
      </x:c>
      <x:c r="O129" s="40" t="str">
        <x:f>IF(L129="","",IF(OR(L129="Check inputs",L129="Excluded"),0,1))</x:f>
      </x:c>
      <x:c r="P129" s="35"/>
      <x:c r="Q129" s="3"/>
    </x:row>
    <x:row r="130" ht="36" customHeight="1">
      <x:c r="A130" s="3"/>
      <x:c r="B130" s="31"/>
      <x:c r="C130" s="31"/>
      <x:c r="D130" s="31"/>
      <x:c r="E130" s="31"/>
      <x:c r="F130" s="31"/>
      <x:c r="G130" s="36"/>
      <x:c r="H130" s="36"/>
      <x:c r="I130" s="36"/>
      <x:c r="J130" s="31"/>
      <x:c r="K130" s="40" t="str">
        <x:f>IF(AND(ISNUMBER(G130),ISNUMBER(H130)),H130-G130,"")</x:f>
      </x:c>
      <x:c r="L130" s="40" t="str">
        <x:f>IF(COUNTA(B130:J130,P130)=0,"",IF(OR(B130="",C130="",D130="",F130="",J130="",COUNTIFS($B$10:$B$209,B130)&lt;&gt;1,COUNTIFS(Projects!$B$10:$B$59,C130)&lt;&gt;1,NOT(ISNUMBER(H130)),H130&lt;=0,AND(J130="Complete",NOT(ISNUMBER(I130)))),"Check inputs",IF(OR(J130="Cancelled",N130="Cancelled"),"Excluded",IF(J130="Complete","Complete",IF(H130&lt;Calendar!$G$5,"Overdue",IF(J130="Blocked","Blocked","Upcoming"))))))</x:f>
      </x:c>
      <x:c r="M130" s="40" t="str">
        <x:f>IF(C130="","",IF(COUNTIFS(Projects!$B$10:$B$59,C130)&lt;&gt;1,"Check Project ID",INDEX(Projects!$C$10:$C$59,MATCH(C130,Projects!$B$10:$B$59,0))))</x:f>
      </x:c>
      <x:c r="N130" s="40" t="str">
        <x:f>IF(C130="","",IF(COUNTIFS(Projects!$B$10:$B$59,C130)&lt;&gt;1,"Check Project ID",INDEX(Projects!$H$10:$H$59,MATCH(C130,Projects!$B$10:$B$59,0))))</x:f>
      </x:c>
      <x:c r="O130" s="40" t="str">
        <x:f>IF(L130="","",IF(OR(L130="Check inputs",L130="Excluded"),0,1))</x:f>
      </x:c>
      <x:c r="P130" s="31"/>
      <x:c r="Q130" s="3"/>
    </x:row>
    <x:row r="131" ht="36" customHeight="1">
      <x:c r="A131" s="3"/>
      <x:c r="B131" s="35"/>
      <x:c r="C131" s="35"/>
      <x:c r="D131" s="35"/>
      <x:c r="E131" s="35"/>
      <x:c r="F131" s="35"/>
      <x:c r="G131" s="37"/>
      <x:c r="H131" s="37"/>
      <x:c r="I131" s="37"/>
      <x:c r="J131" s="35"/>
      <x:c r="K131" s="40" t="str">
        <x:f>IF(AND(ISNUMBER(G131),ISNUMBER(H131)),H131-G131,"")</x:f>
      </x:c>
      <x:c r="L131" s="40" t="str">
        <x:f>IF(COUNTA(B131:J131,P131)=0,"",IF(OR(B131="",C131="",D131="",F131="",J131="",COUNTIFS($B$10:$B$209,B131)&lt;&gt;1,COUNTIFS(Projects!$B$10:$B$59,C131)&lt;&gt;1,NOT(ISNUMBER(H131)),H131&lt;=0,AND(J131="Complete",NOT(ISNUMBER(I131)))),"Check inputs",IF(OR(J131="Cancelled",N131="Cancelled"),"Excluded",IF(J131="Complete","Complete",IF(H131&lt;Calendar!$G$5,"Overdue",IF(J131="Blocked","Blocked","Upcoming"))))))</x:f>
      </x:c>
      <x:c r="M131" s="40" t="str">
        <x:f>IF(C131="","",IF(COUNTIFS(Projects!$B$10:$B$59,C131)&lt;&gt;1,"Check Project ID",INDEX(Projects!$C$10:$C$59,MATCH(C131,Projects!$B$10:$B$59,0))))</x:f>
      </x:c>
      <x:c r="N131" s="40" t="str">
        <x:f>IF(C131="","",IF(COUNTIFS(Projects!$B$10:$B$59,C131)&lt;&gt;1,"Check Project ID",INDEX(Projects!$H$10:$H$59,MATCH(C131,Projects!$B$10:$B$59,0))))</x:f>
      </x:c>
      <x:c r="O131" s="40" t="str">
        <x:f>IF(L131="","",IF(OR(L131="Check inputs",L131="Excluded"),0,1))</x:f>
      </x:c>
      <x:c r="P131" s="35"/>
      <x:c r="Q131" s="3"/>
    </x:row>
    <x:row r="132" ht="36" customHeight="1">
      <x:c r="A132" s="3"/>
      <x:c r="B132" s="31"/>
      <x:c r="C132" s="31"/>
      <x:c r="D132" s="31"/>
      <x:c r="E132" s="31"/>
      <x:c r="F132" s="31"/>
      <x:c r="G132" s="36"/>
      <x:c r="H132" s="36"/>
      <x:c r="I132" s="36"/>
      <x:c r="J132" s="31"/>
      <x:c r="K132" s="40" t="str">
        <x:f>IF(AND(ISNUMBER(G132),ISNUMBER(H132)),H132-G132,"")</x:f>
      </x:c>
      <x:c r="L132" s="40" t="str">
        <x:f>IF(COUNTA(B132:J132,P132)=0,"",IF(OR(B132="",C132="",D132="",F132="",J132="",COUNTIFS($B$10:$B$209,B132)&lt;&gt;1,COUNTIFS(Projects!$B$10:$B$59,C132)&lt;&gt;1,NOT(ISNUMBER(H132)),H132&lt;=0,AND(J132="Complete",NOT(ISNUMBER(I132)))),"Check inputs",IF(OR(J132="Cancelled",N132="Cancelled"),"Excluded",IF(J132="Complete","Complete",IF(H132&lt;Calendar!$G$5,"Overdue",IF(J132="Blocked","Blocked","Upcoming"))))))</x:f>
      </x:c>
      <x:c r="M132" s="40" t="str">
        <x:f>IF(C132="","",IF(COUNTIFS(Projects!$B$10:$B$59,C132)&lt;&gt;1,"Check Project ID",INDEX(Projects!$C$10:$C$59,MATCH(C132,Projects!$B$10:$B$59,0))))</x:f>
      </x:c>
      <x:c r="N132" s="40" t="str">
        <x:f>IF(C132="","",IF(COUNTIFS(Projects!$B$10:$B$59,C132)&lt;&gt;1,"Check Project ID",INDEX(Projects!$H$10:$H$59,MATCH(C132,Projects!$B$10:$B$59,0))))</x:f>
      </x:c>
      <x:c r="O132" s="40" t="str">
        <x:f>IF(L132="","",IF(OR(L132="Check inputs",L132="Excluded"),0,1))</x:f>
      </x:c>
      <x:c r="P132" s="31"/>
      <x:c r="Q132" s="3"/>
    </x:row>
    <x:row r="133" ht="36" customHeight="1">
      <x:c r="A133" s="3"/>
      <x:c r="B133" s="35"/>
      <x:c r="C133" s="35"/>
      <x:c r="D133" s="35"/>
      <x:c r="E133" s="35"/>
      <x:c r="F133" s="35"/>
      <x:c r="G133" s="37"/>
      <x:c r="H133" s="37"/>
      <x:c r="I133" s="37"/>
      <x:c r="J133" s="35"/>
      <x:c r="K133" s="40" t="str">
        <x:f>IF(AND(ISNUMBER(G133),ISNUMBER(H133)),H133-G133,"")</x:f>
      </x:c>
      <x:c r="L133" s="40" t="str">
        <x:f>IF(COUNTA(B133:J133,P133)=0,"",IF(OR(B133="",C133="",D133="",F133="",J133="",COUNTIFS($B$10:$B$209,B133)&lt;&gt;1,COUNTIFS(Projects!$B$10:$B$59,C133)&lt;&gt;1,NOT(ISNUMBER(H133)),H133&lt;=0,AND(J133="Complete",NOT(ISNUMBER(I133)))),"Check inputs",IF(OR(J133="Cancelled",N133="Cancelled"),"Excluded",IF(J133="Complete","Complete",IF(H133&lt;Calendar!$G$5,"Overdue",IF(J133="Blocked","Blocked","Upcoming"))))))</x:f>
      </x:c>
      <x:c r="M133" s="40" t="str">
        <x:f>IF(C133="","",IF(COUNTIFS(Projects!$B$10:$B$59,C133)&lt;&gt;1,"Check Project ID",INDEX(Projects!$C$10:$C$59,MATCH(C133,Projects!$B$10:$B$59,0))))</x:f>
      </x:c>
      <x:c r="N133" s="40" t="str">
        <x:f>IF(C133="","",IF(COUNTIFS(Projects!$B$10:$B$59,C133)&lt;&gt;1,"Check Project ID",INDEX(Projects!$H$10:$H$59,MATCH(C133,Projects!$B$10:$B$59,0))))</x:f>
      </x:c>
      <x:c r="O133" s="40" t="str">
        <x:f>IF(L133="","",IF(OR(L133="Check inputs",L133="Excluded"),0,1))</x:f>
      </x:c>
      <x:c r="P133" s="35"/>
      <x:c r="Q133" s="3"/>
    </x:row>
    <x:row r="134" ht="36" customHeight="1">
      <x:c r="A134" s="3"/>
      <x:c r="B134" s="31"/>
      <x:c r="C134" s="31"/>
      <x:c r="D134" s="31"/>
      <x:c r="E134" s="31"/>
      <x:c r="F134" s="31"/>
      <x:c r="G134" s="36"/>
      <x:c r="H134" s="36"/>
      <x:c r="I134" s="36"/>
      <x:c r="J134" s="31"/>
      <x:c r="K134" s="40" t="str">
        <x:f>IF(AND(ISNUMBER(G134),ISNUMBER(H134)),H134-G134,"")</x:f>
      </x:c>
      <x:c r="L134" s="40" t="str">
        <x:f>IF(COUNTA(B134:J134,P134)=0,"",IF(OR(B134="",C134="",D134="",F134="",J134="",COUNTIFS($B$10:$B$209,B134)&lt;&gt;1,COUNTIFS(Projects!$B$10:$B$59,C134)&lt;&gt;1,NOT(ISNUMBER(H134)),H134&lt;=0,AND(J134="Complete",NOT(ISNUMBER(I134)))),"Check inputs",IF(OR(J134="Cancelled",N134="Cancelled"),"Excluded",IF(J134="Complete","Complete",IF(H134&lt;Calendar!$G$5,"Overdue",IF(J134="Blocked","Blocked","Upcoming"))))))</x:f>
      </x:c>
      <x:c r="M134" s="40" t="str">
        <x:f>IF(C134="","",IF(COUNTIFS(Projects!$B$10:$B$59,C134)&lt;&gt;1,"Check Project ID",INDEX(Projects!$C$10:$C$59,MATCH(C134,Projects!$B$10:$B$59,0))))</x:f>
      </x:c>
      <x:c r="N134" s="40" t="str">
        <x:f>IF(C134="","",IF(COUNTIFS(Projects!$B$10:$B$59,C134)&lt;&gt;1,"Check Project ID",INDEX(Projects!$H$10:$H$59,MATCH(C134,Projects!$B$10:$B$59,0))))</x:f>
      </x:c>
      <x:c r="O134" s="40" t="str">
        <x:f>IF(L134="","",IF(OR(L134="Check inputs",L134="Excluded"),0,1))</x:f>
      </x:c>
      <x:c r="P134" s="31"/>
      <x:c r="Q134" s="3"/>
    </x:row>
    <x:row r="135" ht="36" customHeight="1">
      <x:c r="A135" s="3"/>
      <x:c r="B135" s="35"/>
      <x:c r="C135" s="35"/>
      <x:c r="D135" s="35"/>
      <x:c r="E135" s="35"/>
      <x:c r="F135" s="35"/>
      <x:c r="G135" s="37"/>
      <x:c r="H135" s="37"/>
      <x:c r="I135" s="37"/>
      <x:c r="J135" s="35"/>
      <x:c r="K135" s="40" t="str">
        <x:f>IF(AND(ISNUMBER(G135),ISNUMBER(H135)),H135-G135,"")</x:f>
      </x:c>
      <x:c r="L135" s="40" t="str">
        <x:f>IF(COUNTA(B135:J135,P135)=0,"",IF(OR(B135="",C135="",D135="",F135="",J135="",COUNTIFS($B$10:$B$209,B135)&lt;&gt;1,COUNTIFS(Projects!$B$10:$B$59,C135)&lt;&gt;1,NOT(ISNUMBER(H135)),H135&lt;=0,AND(J135="Complete",NOT(ISNUMBER(I135)))),"Check inputs",IF(OR(J135="Cancelled",N135="Cancelled"),"Excluded",IF(J135="Complete","Complete",IF(H135&lt;Calendar!$G$5,"Overdue",IF(J135="Blocked","Blocked","Upcoming"))))))</x:f>
      </x:c>
      <x:c r="M135" s="40" t="str">
        <x:f>IF(C135="","",IF(COUNTIFS(Projects!$B$10:$B$59,C135)&lt;&gt;1,"Check Project ID",INDEX(Projects!$C$10:$C$59,MATCH(C135,Projects!$B$10:$B$59,0))))</x:f>
      </x:c>
      <x:c r="N135" s="40" t="str">
        <x:f>IF(C135="","",IF(COUNTIFS(Projects!$B$10:$B$59,C135)&lt;&gt;1,"Check Project ID",INDEX(Projects!$H$10:$H$59,MATCH(C135,Projects!$B$10:$B$59,0))))</x:f>
      </x:c>
      <x:c r="O135" s="40" t="str">
        <x:f>IF(L135="","",IF(OR(L135="Check inputs",L135="Excluded"),0,1))</x:f>
      </x:c>
      <x:c r="P135" s="35"/>
      <x:c r="Q135" s="3"/>
    </x:row>
    <x:row r="136" ht="36" customHeight="1">
      <x:c r="A136" s="3"/>
      <x:c r="B136" s="31"/>
      <x:c r="C136" s="31"/>
      <x:c r="D136" s="31"/>
      <x:c r="E136" s="31"/>
      <x:c r="F136" s="31"/>
      <x:c r="G136" s="36"/>
      <x:c r="H136" s="36"/>
      <x:c r="I136" s="36"/>
      <x:c r="J136" s="31"/>
      <x:c r="K136" s="40" t="str">
        <x:f>IF(AND(ISNUMBER(G136),ISNUMBER(H136)),H136-G136,"")</x:f>
      </x:c>
      <x:c r="L136" s="40" t="str">
        <x:f>IF(COUNTA(B136:J136,P136)=0,"",IF(OR(B136="",C136="",D136="",F136="",J136="",COUNTIFS($B$10:$B$209,B136)&lt;&gt;1,COUNTIFS(Projects!$B$10:$B$59,C136)&lt;&gt;1,NOT(ISNUMBER(H136)),H136&lt;=0,AND(J136="Complete",NOT(ISNUMBER(I136)))),"Check inputs",IF(OR(J136="Cancelled",N136="Cancelled"),"Excluded",IF(J136="Complete","Complete",IF(H136&lt;Calendar!$G$5,"Overdue",IF(J136="Blocked","Blocked","Upcoming"))))))</x:f>
      </x:c>
      <x:c r="M136" s="40" t="str">
        <x:f>IF(C136="","",IF(COUNTIFS(Projects!$B$10:$B$59,C136)&lt;&gt;1,"Check Project ID",INDEX(Projects!$C$10:$C$59,MATCH(C136,Projects!$B$10:$B$59,0))))</x:f>
      </x:c>
      <x:c r="N136" s="40" t="str">
        <x:f>IF(C136="","",IF(COUNTIFS(Projects!$B$10:$B$59,C136)&lt;&gt;1,"Check Project ID",INDEX(Projects!$H$10:$H$59,MATCH(C136,Projects!$B$10:$B$59,0))))</x:f>
      </x:c>
      <x:c r="O136" s="40" t="str">
        <x:f>IF(L136="","",IF(OR(L136="Check inputs",L136="Excluded"),0,1))</x:f>
      </x:c>
      <x:c r="P136" s="31"/>
      <x:c r="Q136" s="3"/>
    </x:row>
    <x:row r="137" ht="36" customHeight="1">
      <x:c r="A137" s="3"/>
      <x:c r="B137" s="35"/>
      <x:c r="C137" s="35"/>
      <x:c r="D137" s="35"/>
      <x:c r="E137" s="35"/>
      <x:c r="F137" s="35"/>
      <x:c r="G137" s="37"/>
      <x:c r="H137" s="37"/>
      <x:c r="I137" s="37"/>
      <x:c r="J137" s="35"/>
      <x:c r="K137" s="40" t="str">
        <x:f>IF(AND(ISNUMBER(G137),ISNUMBER(H137)),H137-G137,"")</x:f>
      </x:c>
      <x:c r="L137" s="40" t="str">
        <x:f>IF(COUNTA(B137:J137,P137)=0,"",IF(OR(B137="",C137="",D137="",F137="",J137="",COUNTIFS($B$10:$B$209,B137)&lt;&gt;1,COUNTIFS(Projects!$B$10:$B$59,C137)&lt;&gt;1,NOT(ISNUMBER(H137)),H137&lt;=0,AND(J137="Complete",NOT(ISNUMBER(I137)))),"Check inputs",IF(OR(J137="Cancelled",N137="Cancelled"),"Excluded",IF(J137="Complete","Complete",IF(H137&lt;Calendar!$G$5,"Overdue",IF(J137="Blocked","Blocked","Upcoming"))))))</x:f>
      </x:c>
      <x:c r="M137" s="40" t="str">
        <x:f>IF(C137="","",IF(COUNTIFS(Projects!$B$10:$B$59,C137)&lt;&gt;1,"Check Project ID",INDEX(Projects!$C$10:$C$59,MATCH(C137,Projects!$B$10:$B$59,0))))</x:f>
      </x:c>
      <x:c r="N137" s="40" t="str">
        <x:f>IF(C137="","",IF(COUNTIFS(Projects!$B$10:$B$59,C137)&lt;&gt;1,"Check Project ID",INDEX(Projects!$H$10:$H$59,MATCH(C137,Projects!$B$10:$B$59,0))))</x:f>
      </x:c>
      <x:c r="O137" s="40" t="str">
        <x:f>IF(L137="","",IF(OR(L137="Check inputs",L137="Excluded"),0,1))</x:f>
      </x:c>
      <x:c r="P137" s="35"/>
      <x:c r="Q137" s="3"/>
    </x:row>
    <x:row r="138" ht="36" customHeight="1">
      <x:c r="A138" s="3"/>
      <x:c r="B138" s="31"/>
      <x:c r="C138" s="31"/>
      <x:c r="D138" s="31"/>
      <x:c r="E138" s="31"/>
      <x:c r="F138" s="31"/>
      <x:c r="G138" s="36"/>
      <x:c r="H138" s="36"/>
      <x:c r="I138" s="36"/>
      <x:c r="J138" s="31"/>
      <x:c r="K138" s="40" t="str">
        <x:f>IF(AND(ISNUMBER(G138),ISNUMBER(H138)),H138-G138,"")</x:f>
      </x:c>
      <x:c r="L138" s="40" t="str">
        <x:f>IF(COUNTA(B138:J138,P138)=0,"",IF(OR(B138="",C138="",D138="",F138="",J138="",COUNTIFS($B$10:$B$209,B138)&lt;&gt;1,COUNTIFS(Projects!$B$10:$B$59,C138)&lt;&gt;1,NOT(ISNUMBER(H138)),H138&lt;=0,AND(J138="Complete",NOT(ISNUMBER(I138)))),"Check inputs",IF(OR(J138="Cancelled",N138="Cancelled"),"Excluded",IF(J138="Complete","Complete",IF(H138&lt;Calendar!$G$5,"Overdue",IF(J138="Blocked","Blocked","Upcoming"))))))</x:f>
      </x:c>
      <x:c r="M138" s="40" t="str">
        <x:f>IF(C138="","",IF(COUNTIFS(Projects!$B$10:$B$59,C138)&lt;&gt;1,"Check Project ID",INDEX(Projects!$C$10:$C$59,MATCH(C138,Projects!$B$10:$B$59,0))))</x:f>
      </x:c>
      <x:c r="N138" s="40" t="str">
        <x:f>IF(C138="","",IF(COUNTIFS(Projects!$B$10:$B$59,C138)&lt;&gt;1,"Check Project ID",INDEX(Projects!$H$10:$H$59,MATCH(C138,Projects!$B$10:$B$59,0))))</x:f>
      </x:c>
      <x:c r="O138" s="40" t="str">
        <x:f>IF(L138="","",IF(OR(L138="Check inputs",L138="Excluded"),0,1))</x:f>
      </x:c>
      <x:c r="P138" s="31"/>
      <x:c r="Q138" s="3"/>
    </x:row>
    <x:row r="139" ht="36" customHeight="1">
      <x:c r="A139" s="3"/>
      <x:c r="B139" s="35"/>
      <x:c r="C139" s="35"/>
      <x:c r="D139" s="35"/>
      <x:c r="E139" s="35"/>
      <x:c r="F139" s="35"/>
      <x:c r="G139" s="37"/>
      <x:c r="H139" s="37"/>
      <x:c r="I139" s="37"/>
      <x:c r="J139" s="35"/>
      <x:c r="K139" s="40" t="str">
        <x:f>IF(AND(ISNUMBER(G139),ISNUMBER(H139)),H139-G139,"")</x:f>
      </x:c>
      <x:c r="L139" s="40" t="str">
        <x:f>IF(COUNTA(B139:J139,P139)=0,"",IF(OR(B139="",C139="",D139="",F139="",J139="",COUNTIFS($B$10:$B$209,B139)&lt;&gt;1,COUNTIFS(Projects!$B$10:$B$59,C139)&lt;&gt;1,NOT(ISNUMBER(H139)),H139&lt;=0,AND(J139="Complete",NOT(ISNUMBER(I139)))),"Check inputs",IF(OR(J139="Cancelled",N139="Cancelled"),"Excluded",IF(J139="Complete","Complete",IF(H139&lt;Calendar!$G$5,"Overdue",IF(J139="Blocked","Blocked","Upcoming"))))))</x:f>
      </x:c>
      <x:c r="M139" s="40" t="str">
        <x:f>IF(C139="","",IF(COUNTIFS(Projects!$B$10:$B$59,C139)&lt;&gt;1,"Check Project ID",INDEX(Projects!$C$10:$C$59,MATCH(C139,Projects!$B$10:$B$59,0))))</x:f>
      </x:c>
      <x:c r="N139" s="40" t="str">
        <x:f>IF(C139="","",IF(COUNTIFS(Projects!$B$10:$B$59,C139)&lt;&gt;1,"Check Project ID",INDEX(Projects!$H$10:$H$59,MATCH(C139,Projects!$B$10:$B$59,0))))</x:f>
      </x:c>
      <x:c r="O139" s="40" t="str">
        <x:f>IF(L139="","",IF(OR(L139="Check inputs",L139="Excluded"),0,1))</x:f>
      </x:c>
      <x:c r="P139" s="35"/>
      <x:c r="Q139" s="3"/>
    </x:row>
    <x:row r="140" ht="36" customHeight="1">
      <x:c r="A140" s="3"/>
      <x:c r="B140" s="31"/>
      <x:c r="C140" s="31"/>
      <x:c r="D140" s="31"/>
      <x:c r="E140" s="31"/>
      <x:c r="F140" s="31"/>
      <x:c r="G140" s="36"/>
      <x:c r="H140" s="36"/>
      <x:c r="I140" s="36"/>
      <x:c r="J140" s="31"/>
      <x:c r="K140" s="40" t="str">
        <x:f>IF(AND(ISNUMBER(G140),ISNUMBER(H140)),H140-G140,"")</x:f>
      </x:c>
      <x:c r="L140" s="40" t="str">
        <x:f>IF(COUNTA(B140:J140,P140)=0,"",IF(OR(B140="",C140="",D140="",F140="",J140="",COUNTIFS($B$10:$B$209,B140)&lt;&gt;1,COUNTIFS(Projects!$B$10:$B$59,C140)&lt;&gt;1,NOT(ISNUMBER(H140)),H140&lt;=0,AND(J140="Complete",NOT(ISNUMBER(I140)))),"Check inputs",IF(OR(J140="Cancelled",N140="Cancelled"),"Excluded",IF(J140="Complete","Complete",IF(H140&lt;Calendar!$G$5,"Overdue",IF(J140="Blocked","Blocked","Upcoming"))))))</x:f>
      </x:c>
      <x:c r="M140" s="40" t="str">
        <x:f>IF(C140="","",IF(COUNTIFS(Projects!$B$10:$B$59,C140)&lt;&gt;1,"Check Project ID",INDEX(Projects!$C$10:$C$59,MATCH(C140,Projects!$B$10:$B$59,0))))</x:f>
      </x:c>
      <x:c r="N140" s="40" t="str">
        <x:f>IF(C140="","",IF(COUNTIFS(Projects!$B$10:$B$59,C140)&lt;&gt;1,"Check Project ID",INDEX(Projects!$H$10:$H$59,MATCH(C140,Projects!$B$10:$B$59,0))))</x:f>
      </x:c>
      <x:c r="O140" s="40" t="str">
        <x:f>IF(L140="","",IF(OR(L140="Check inputs",L140="Excluded"),0,1))</x:f>
      </x:c>
      <x:c r="P140" s="31"/>
      <x:c r="Q140" s="3"/>
    </x:row>
    <x:row r="141" ht="36" customHeight="1">
      <x:c r="A141" s="3"/>
      <x:c r="B141" s="35"/>
      <x:c r="C141" s="35"/>
      <x:c r="D141" s="35"/>
      <x:c r="E141" s="35"/>
      <x:c r="F141" s="35"/>
      <x:c r="G141" s="37"/>
      <x:c r="H141" s="37"/>
      <x:c r="I141" s="37"/>
      <x:c r="J141" s="35"/>
      <x:c r="K141" s="40" t="str">
        <x:f>IF(AND(ISNUMBER(G141),ISNUMBER(H141)),H141-G141,"")</x:f>
      </x:c>
      <x:c r="L141" s="40" t="str">
        <x:f>IF(COUNTA(B141:J141,P141)=0,"",IF(OR(B141="",C141="",D141="",F141="",J141="",COUNTIFS($B$10:$B$209,B141)&lt;&gt;1,COUNTIFS(Projects!$B$10:$B$59,C141)&lt;&gt;1,NOT(ISNUMBER(H141)),H141&lt;=0,AND(J141="Complete",NOT(ISNUMBER(I141)))),"Check inputs",IF(OR(J141="Cancelled",N141="Cancelled"),"Excluded",IF(J141="Complete","Complete",IF(H141&lt;Calendar!$G$5,"Overdue",IF(J141="Blocked","Blocked","Upcoming"))))))</x:f>
      </x:c>
      <x:c r="M141" s="40" t="str">
        <x:f>IF(C141="","",IF(COUNTIFS(Projects!$B$10:$B$59,C141)&lt;&gt;1,"Check Project ID",INDEX(Projects!$C$10:$C$59,MATCH(C141,Projects!$B$10:$B$59,0))))</x:f>
      </x:c>
      <x:c r="N141" s="40" t="str">
        <x:f>IF(C141="","",IF(COUNTIFS(Projects!$B$10:$B$59,C141)&lt;&gt;1,"Check Project ID",INDEX(Projects!$H$10:$H$59,MATCH(C141,Projects!$B$10:$B$59,0))))</x:f>
      </x:c>
      <x:c r="O141" s="40" t="str">
        <x:f>IF(L141="","",IF(OR(L141="Check inputs",L141="Excluded"),0,1))</x:f>
      </x:c>
      <x:c r="P141" s="35"/>
      <x:c r="Q141" s="3"/>
    </x:row>
    <x:row r="142" ht="36" customHeight="1">
      <x:c r="A142" s="3"/>
      <x:c r="B142" s="31"/>
      <x:c r="C142" s="31"/>
      <x:c r="D142" s="31"/>
      <x:c r="E142" s="31"/>
      <x:c r="F142" s="31"/>
      <x:c r="G142" s="36"/>
      <x:c r="H142" s="36"/>
      <x:c r="I142" s="36"/>
      <x:c r="J142" s="31"/>
      <x:c r="K142" s="40" t="str">
        <x:f>IF(AND(ISNUMBER(G142),ISNUMBER(H142)),H142-G142,"")</x:f>
      </x:c>
      <x:c r="L142" s="40" t="str">
        <x:f>IF(COUNTA(B142:J142,P142)=0,"",IF(OR(B142="",C142="",D142="",F142="",J142="",COUNTIFS($B$10:$B$209,B142)&lt;&gt;1,COUNTIFS(Projects!$B$10:$B$59,C142)&lt;&gt;1,NOT(ISNUMBER(H142)),H142&lt;=0,AND(J142="Complete",NOT(ISNUMBER(I142)))),"Check inputs",IF(OR(J142="Cancelled",N142="Cancelled"),"Excluded",IF(J142="Complete","Complete",IF(H142&lt;Calendar!$G$5,"Overdue",IF(J142="Blocked","Blocked","Upcoming"))))))</x:f>
      </x:c>
      <x:c r="M142" s="40" t="str">
        <x:f>IF(C142="","",IF(COUNTIFS(Projects!$B$10:$B$59,C142)&lt;&gt;1,"Check Project ID",INDEX(Projects!$C$10:$C$59,MATCH(C142,Projects!$B$10:$B$59,0))))</x:f>
      </x:c>
      <x:c r="N142" s="40" t="str">
        <x:f>IF(C142="","",IF(COUNTIFS(Projects!$B$10:$B$59,C142)&lt;&gt;1,"Check Project ID",INDEX(Projects!$H$10:$H$59,MATCH(C142,Projects!$B$10:$B$59,0))))</x:f>
      </x:c>
      <x:c r="O142" s="40" t="str">
        <x:f>IF(L142="","",IF(OR(L142="Check inputs",L142="Excluded"),0,1))</x:f>
      </x:c>
      <x:c r="P142" s="31"/>
      <x:c r="Q142" s="3"/>
    </x:row>
    <x:row r="143" ht="36" customHeight="1">
      <x:c r="A143" s="3"/>
      <x:c r="B143" s="35"/>
      <x:c r="C143" s="35"/>
      <x:c r="D143" s="35"/>
      <x:c r="E143" s="35"/>
      <x:c r="F143" s="35"/>
      <x:c r="G143" s="37"/>
      <x:c r="H143" s="37"/>
      <x:c r="I143" s="37"/>
      <x:c r="J143" s="35"/>
      <x:c r="K143" s="40" t="str">
        <x:f>IF(AND(ISNUMBER(G143),ISNUMBER(H143)),H143-G143,"")</x:f>
      </x:c>
      <x:c r="L143" s="40" t="str">
        <x:f>IF(COUNTA(B143:J143,P143)=0,"",IF(OR(B143="",C143="",D143="",F143="",J143="",COUNTIFS($B$10:$B$209,B143)&lt;&gt;1,COUNTIFS(Projects!$B$10:$B$59,C143)&lt;&gt;1,NOT(ISNUMBER(H143)),H143&lt;=0,AND(J143="Complete",NOT(ISNUMBER(I143)))),"Check inputs",IF(OR(J143="Cancelled",N143="Cancelled"),"Excluded",IF(J143="Complete","Complete",IF(H143&lt;Calendar!$G$5,"Overdue",IF(J143="Blocked","Blocked","Upcoming"))))))</x:f>
      </x:c>
      <x:c r="M143" s="40" t="str">
        <x:f>IF(C143="","",IF(COUNTIFS(Projects!$B$10:$B$59,C143)&lt;&gt;1,"Check Project ID",INDEX(Projects!$C$10:$C$59,MATCH(C143,Projects!$B$10:$B$59,0))))</x:f>
      </x:c>
      <x:c r="N143" s="40" t="str">
        <x:f>IF(C143="","",IF(COUNTIFS(Projects!$B$10:$B$59,C143)&lt;&gt;1,"Check Project ID",INDEX(Projects!$H$10:$H$59,MATCH(C143,Projects!$B$10:$B$59,0))))</x:f>
      </x:c>
      <x:c r="O143" s="40" t="str">
        <x:f>IF(L143="","",IF(OR(L143="Check inputs",L143="Excluded"),0,1))</x:f>
      </x:c>
      <x:c r="P143" s="35"/>
      <x:c r="Q143" s="3"/>
    </x:row>
    <x:row r="144" ht="36" customHeight="1">
      <x:c r="A144" s="3"/>
      <x:c r="B144" s="31"/>
      <x:c r="C144" s="31"/>
      <x:c r="D144" s="31"/>
      <x:c r="E144" s="31"/>
      <x:c r="F144" s="31"/>
      <x:c r="G144" s="36"/>
      <x:c r="H144" s="36"/>
      <x:c r="I144" s="36"/>
      <x:c r="J144" s="31"/>
      <x:c r="K144" s="40" t="str">
        <x:f>IF(AND(ISNUMBER(G144),ISNUMBER(H144)),H144-G144,"")</x:f>
      </x:c>
      <x:c r="L144" s="40" t="str">
        <x:f>IF(COUNTA(B144:J144,P144)=0,"",IF(OR(B144="",C144="",D144="",F144="",J144="",COUNTIFS($B$10:$B$209,B144)&lt;&gt;1,COUNTIFS(Projects!$B$10:$B$59,C144)&lt;&gt;1,NOT(ISNUMBER(H144)),H144&lt;=0,AND(J144="Complete",NOT(ISNUMBER(I144)))),"Check inputs",IF(OR(J144="Cancelled",N144="Cancelled"),"Excluded",IF(J144="Complete","Complete",IF(H144&lt;Calendar!$G$5,"Overdue",IF(J144="Blocked","Blocked","Upcoming"))))))</x:f>
      </x:c>
      <x:c r="M144" s="40" t="str">
        <x:f>IF(C144="","",IF(COUNTIFS(Projects!$B$10:$B$59,C144)&lt;&gt;1,"Check Project ID",INDEX(Projects!$C$10:$C$59,MATCH(C144,Projects!$B$10:$B$59,0))))</x:f>
      </x:c>
      <x:c r="N144" s="40" t="str">
        <x:f>IF(C144="","",IF(COUNTIFS(Projects!$B$10:$B$59,C144)&lt;&gt;1,"Check Project ID",INDEX(Projects!$H$10:$H$59,MATCH(C144,Projects!$B$10:$B$59,0))))</x:f>
      </x:c>
      <x:c r="O144" s="40" t="str">
        <x:f>IF(L144="","",IF(OR(L144="Check inputs",L144="Excluded"),0,1))</x:f>
      </x:c>
      <x:c r="P144" s="31"/>
      <x:c r="Q144" s="3"/>
    </x:row>
    <x:row r="145" ht="36" customHeight="1">
      <x:c r="A145" s="3"/>
      <x:c r="B145" s="35"/>
      <x:c r="C145" s="35"/>
      <x:c r="D145" s="35"/>
      <x:c r="E145" s="35"/>
      <x:c r="F145" s="35"/>
      <x:c r="G145" s="37"/>
      <x:c r="H145" s="37"/>
      <x:c r="I145" s="37"/>
      <x:c r="J145" s="35"/>
      <x:c r="K145" s="40" t="str">
        <x:f>IF(AND(ISNUMBER(G145),ISNUMBER(H145)),H145-G145,"")</x:f>
      </x:c>
      <x:c r="L145" s="40" t="str">
        <x:f>IF(COUNTA(B145:J145,P145)=0,"",IF(OR(B145="",C145="",D145="",F145="",J145="",COUNTIFS($B$10:$B$209,B145)&lt;&gt;1,COUNTIFS(Projects!$B$10:$B$59,C145)&lt;&gt;1,NOT(ISNUMBER(H145)),H145&lt;=0,AND(J145="Complete",NOT(ISNUMBER(I145)))),"Check inputs",IF(OR(J145="Cancelled",N145="Cancelled"),"Excluded",IF(J145="Complete","Complete",IF(H145&lt;Calendar!$G$5,"Overdue",IF(J145="Blocked","Blocked","Upcoming"))))))</x:f>
      </x:c>
      <x:c r="M145" s="40" t="str">
        <x:f>IF(C145="","",IF(COUNTIFS(Projects!$B$10:$B$59,C145)&lt;&gt;1,"Check Project ID",INDEX(Projects!$C$10:$C$59,MATCH(C145,Projects!$B$10:$B$59,0))))</x:f>
      </x:c>
      <x:c r="N145" s="40" t="str">
        <x:f>IF(C145="","",IF(COUNTIFS(Projects!$B$10:$B$59,C145)&lt;&gt;1,"Check Project ID",INDEX(Projects!$H$10:$H$59,MATCH(C145,Projects!$B$10:$B$59,0))))</x:f>
      </x:c>
      <x:c r="O145" s="40" t="str">
        <x:f>IF(L145="","",IF(OR(L145="Check inputs",L145="Excluded"),0,1))</x:f>
      </x:c>
      <x:c r="P145" s="35"/>
      <x:c r="Q145" s="3"/>
    </x:row>
    <x:row r="146" ht="36" customHeight="1">
      <x:c r="A146" s="3"/>
      <x:c r="B146" s="31"/>
      <x:c r="C146" s="31"/>
      <x:c r="D146" s="31"/>
      <x:c r="E146" s="31"/>
      <x:c r="F146" s="31"/>
      <x:c r="G146" s="36"/>
      <x:c r="H146" s="36"/>
      <x:c r="I146" s="36"/>
      <x:c r="J146" s="31"/>
      <x:c r="K146" s="40" t="str">
        <x:f>IF(AND(ISNUMBER(G146),ISNUMBER(H146)),H146-G146,"")</x:f>
      </x:c>
      <x:c r="L146" s="40" t="str">
        <x:f>IF(COUNTA(B146:J146,P146)=0,"",IF(OR(B146="",C146="",D146="",F146="",J146="",COUNTIFS($B$10:$B$209,B146)&lt;&gt;1,COUNTIFS(Projects!$B$10:$B$59,C146)&lt;&gt;1,NOT(ISNUMBER(H146)),H146&lt;=0,AND(J146="Complete",NOT(ISNUMBER(I146)))),"Check inputs",IF(OR(J146="Cancelled",N146="Cancelled"),"Excluded",IF(J146="Complete","Complete",IF(H146&lt;Calendar!$G$5,"Overdue",IF(J146="Blocked","Blocked","Upcoming"))))))</x:f>
      </x:c>
      <x:c r="M146" s="40" t="str">
        <x:f>IF(C146="","",IF(COUNTIFS(Projects!$B$10:$B$59,C146)&lt;&gt;1,"Check Project ID",INDEX(Projects!$C$10:$C$59,MATCH(C146,Projects!$B$10:$B$59,0))))</x:f>
      </x:c>
      <x:c r="N146" s="40" t="str">
        <x:f>IF(C146="","",IF(COUNTIFS(Projects!$B$10:$B$59,C146)&lt;&gt;1,"Check Project ID",INDEX(Projects!$H$10:$H$59,MATCH(C146,Projects!$B$10:$B$59,0))))</x:f>
      </x:c>
      <x:c r="O146" s="40" t="str">
        <x:f>IF(L146="","",IF(OR(L146="Check inputs",L146="Excluded"),0,1))</x:f>
      </x:c>
      <x:c r="P146" s="31"/>
      <x:c r="Q146" s="3"/>
    </x:row>
    <x:row r="147" ht="36" customHeight="1">
      <x:c r="A147" s="3"/>
      <x:c r="B147" s="35"/>
      <x:c r="C147" s="35"/>
      <x:c r="D147" s="35"/>
      <x:c r="E147" s="35"/>
      <x:c r="F147" s="35"/>
      <x:c r="G147" s="37"/>
      <x:c r="H147" s="37"/>
      <x:c r="I147" s="37"/>
      <x:c r="J147" s="35"/>
      <x:c r="K147" s="40" t="str">
        <x:f>IF(AND(ISNUMBER(G147),ISNUMBER(H147)),H147-G147,"")</x:f>
      </x:c>
      <x:c r="L147" s="40" t="str">
        <x:f>IF(COUNTA(B147:J147,P147)=0,"",IF(OR(B147="",C147="",D147="",F147="",J147="",COUNTIFS($B$10:$B$209,B147)&lt;&gt;1,COUNTIFS(Projects!$B$10:$B$59,C147)&lt;&gt;1,NOT(ISNUMBER(H147)),H147&lt;=0,AND(J147="Complete",NOT(ISNUMBER(I147)))),"Check inputs",IF(OR(J147="Cancelled",N147="Cancelled"),"Excluded",IF(J147="Complete","Complete",IF(H147&lt;Calendar!$G$5,"Overdue",IF(J147="Blocked","Blocked","Upcoming"))))))</x:f>
      </x:c>
      <x:c r="M147" s="40" t="str">
        <x:f>IF(C147="","",IF(COUNTIFS(Projects!$B$10:$B$59,C147)&lt;&gt;1,"Check Project ID",INDEX(Projects!$C$10:$C$59,MATCH(C147,Projects!$B$10:$B$59,0))))</x:f>
      </x:c>
      <x:c r="N147" s="40" t="str">
        <x:f>IF(C147="","",IF(COUNTIFS(Projects!$B$10:$B$59,C147)&lt;&gt;1,"Check Project ID",INDEX(Projects!$H$10:$H$59,MATCH(C147,Projects!$B$10:$B$59,0))))</x:f>
      </x:c>
      <x:c r="O147" s="40" t="str">
        <x:f>IF(L147="","",IF(OR(L147="Check inputs",L147="Excluded"),0,1))</x:f>
      </x:c>
      <x:c r="P147" s="35"/>
      <x:c r="Q147" s="3"/>
    </x:row>
    <x:row r="148" ht="36" customHeight="1">
      <x:c r="A148" s="3"/>
      <x:c r="B148" s="31"/>
      <x:c r="C148" s="31"/>
      <x:c r="D148" s="31"/>
      <x:c r="E148" s="31"/>
      <x:c r="F148" s="31"/>
      <x:c r="G148" s="36"/>
      <x:c r="H148" s="36"/>
      <x:c r="I148" s="36"/>
      <x:c r="J148" s="31"/>
      <x:c r="K148" s="40" t="str">
        <x:f>IF(AND(ISNUMBER(G148),ISNUMBER(H148)),H148-G148,"")</x:f>
      </x:c>
      <x:c r="L148" s="40" t="str">
        <x:f>IF(COUNTA(B148:J148,P148)=0,"",IF(OR(B148="",C148="",D148="",F148="",J148="",COUNTIFS($B$10:$B$209,B148)&lt;&gt;1,COUNTIFS(Projects!$B$10:$B$59,C148)&lt;&gt;1,NOT(ISNUMBER(H148)),H148&lt;=0,AND(J148="Complete",NOT(ISNUMBER(I148)))),"Check inputs",IF(OR(J148="Cancelled",N148="Cancelled"),"Excluded",IF(J148="Complete","Complete",IF(H148&lt;Calendar!$G$5,"Overdue",IF(J148="Blocked","Blocked","Upcoming"))))))</x:f>
      </x:c>
      <x:c r="M148" s="40" t="str">
        <x:f>IF(C148="","",IF(COUNTIFS(Projects!$B$10:$B$59,C148)&lt;&gt;1,"Check Project ID",INDEX(Projects!$C$10:$C$59,MATCH(C148,Projects!$B$10:$B$59,0))))</x:f>
      </x:c>
      <x:c r="N148" s="40" t="str">
        <x:f>IF(C148="","",IF(COUNTIFS(Projects!$B$10:$B$59,C148)&lt;&gt;1,"Check Project ID",INDEX(Projects!$H$10:$H$59,MATCH(C148,Projects!$B$10:$B$59,0))))</x:f>
      </x:c>
      <x:c r="O148" s="40" t="str">
        <x:f>IF(L148="","",IF(OR(L148="Check inputs",L148="Excluded"),0,1))</x:f>
      </x:c>
      <x:c r="P148" s="31"/>
      <x:c r="Q148" s="3"/>
    </x:row>
    <x:row r="149" ht="36" customHeight="1">
      <x:c r="A149" s="3"/>
      <x:c r="B149" s="35"/>
      <x:c r="C149" s="35"/>
      <x:c r="D149" s="35"/>
      <x:c r="E149" s="35"/>
      <x:c r="F149" s="35"/>
      <x:c r="G149" s="37"/>
      <x:c r="H149" s="37"/>
      <x:c r="I149" s="37"/>
      <x:c r="J149" s="35"/>
      <x:c r="K149" s="40" t="str">
        <x:f>IF(AND(ISNUMBER(G149),ISNUMBER(H149)),H149-G149,"")</x:f>
      </x:c>
      <x:c r="L149" s="40" t="str">
        <x:f>IF(COUNTA(B149:J149,P149)=0,"",IF(OR(B149="",C149="",D149="",F149="",J149="",COUNTIFS($B$10:$B$209,B149)&lt;&gt;1,COUNTIFS(Projects!$B$10:$B$59,C149)&lt;&gt;1,NOT(ISNUMBER(H149)),H149&lt;=0,AND(J149="Complete",NOT(ISNUMBER(I149)))),"Check inputs",IF(OR(J149="Cancelled",N149="Cancelled"),"Excluded",IF(J149="Complete","Complete",IF(H149&lt;Calendar!$G$5,"Overdue",IF(J149="Blocked","Blocked","Upcoming"))))))</x:f>
      </x:c>
      <x:c r="M149" s="40" t="str">
        <x:f>IF(C149="","",IF(COUNTIFS(Projects!$B$10:$B$59,C149)&lt;&gt;1,"Check Project ID",INDEX(Projects!$C$10:$C$59,MATCH(C149,Projects!$B$10:$B$59,0))))</x:f>
      </x:c>
      <x:c r="N149" s="40" t="str">
        <x:f>IF(C149="","",IF(COUNTIFS(Projects!$B$10:$B$59,C149)&lt;&gt;1,"Check Project ID",INDEX(Projects!$H$10:$H$59,MATCH(C149,Projects!$B$10:$B$59,0))))</x:f>
      </x:c>
      <x:c r="O149" s="40" t="str">
        <x:f>IF(L149="","",IF(OR(L149="Check inputs",L149="Excluded"),0,1))</x:f>
      </x:c>
      <x:c r="P149" s="35"/>
      <x:c r="Q149" s="3"/>
    </x:row>
    <x:row r="150" ht="36" customHeight="1">
      <x:c r="A150" s="3"/>
      <x:c r="B150" s="31"/>
      <x:c r="C150" s="31"/>
      <x:c r="D150" s="31"/>
      <x:c r="E150" s="31"/>
      <x:c r="F150" s="31"/>
      <x:c r="G150" s="36"/>
      <x:c r="H150" s="36"/>
      <x:c r="I150" s="36"/>
      <x:c r="J150" s="31"/>
      <x:c r="K150" s="40" t="str">
        <x:f>IF(AND(ISNUMBER(G150),ISNUMBER(H150)),H150-G150,"")</x:f>
      </x:c>
      <x:c r="L150" s="40" t="str">
        <x:f>IF(COUNTA(B150:J150,P150)=0,"",IF(OR(B150="",C150="",D150="",F150="",J150="",COUNTIFS($B$10:$B$209,B150)&lt;&gt;1,COUNTIFS(Projects!$B$10:$B$59,C150)&lt;&gt;1,NOT(ISNUMBER(H150)),H150&lt;=0,AND(J150="Complete",NOT(ISNUMBER(I150)))),"Check inputs",IF(OR(J150="Cancelled",N150="Cancelled"),"Excluded",IF(J150="Complete","Complete",IF(H150&lt;Calendar!$G$5,"Overdue",IF(J150="Blocked","Blocked","Upcoming"))))))</x:f>
      </x:c>
      <x:c r="M150" s="40" t="str">
        <x:f>IF(C150="","",IF(COUNTIFS(Projects!$B$10:$B$59,C150)&lt;&gt;1,"Check Project ID",INDEX(Projects!$C$10:$C$59,MATCH(C150,Projects!$B$10:$B$59,0))))</x:f>
      </x:c>
      <x:c r="N150" s="40" t="str">
        <x:f>IF(C150="","",IF(COUNTIFS(Projects!$B$10:$B$59,C150)&lt;&gt;1,"Check Project ID",INDEX(Projects!$H$10:$H$59,MATCH(C150,Projects!$B$10:$B$59,0))))</x:f>
      </x:c>
      <x:c r="O150" s="40" t="str">
        <x:f>IF(L150="","",IF(OR(L150="Check inputs",L150="Excluded"),0,1))</x:f>
      </x:c>
      <x:c r="P150" s="31"/>
      <x:c r="Q150" s="3"/>
    </x:row>
    <x:row r="151" ht="36" customHeight="1">
      <x:c r="A151" s="3"/>
      <x:c r="B151" s="35"/>
      <x:c r="C151" s="35"/>
      <x:c r="D151" s="35"/>
      <x:c r="E151" s="35"/>
      <x:c r="F151" s="35"/>
      <x:c r="G151" s="37"/>
      <x:c r="H151" s="37"/>
      <x:c r="I151" s="37"/>
      <x:c r="J151" s="35"/>
      <x:c r="K151" s="40" t="str">
        <x:f>IF(AND(ISNUMBER(G151),ISNUMBER(H151)),H151-G151,"")</x:f>
      </x:c>
      <x:c r="L151" s="40" t="str">
        <x:f>IF(COUNTA(B151:J151,P151)=0,"",IF(OR(B151="",C151="",D151="",F151="",J151="",COUNTIFS($B$10:$B$209,B151)&lt;&gt;1,COUNTIFS(Projects!$B$10:$B$59,C151)&lt;&gt;1,NOT(ISNUMBER(H151)),H151&lt;=0,AND(J151="Complete",NOT(ISNUMBER(I151)))),"Check inputs",IF(OR(J151="Cancelled",N151="Cancelled"),"Excluded",IF(J151="Complete","Complete",IF(H151&lt;Calendar!$G$5,"Overdue",IF(J151="Blocked","Blocked","Upcoming"))))))</x:f>
      </x:c>
      <x:c r="M151" s="40" t="str">
        <x:f>IF(C151="","",IF(COUNTIFS(Projects!$B$10:$B$59,C151)&lt;&gt;1,"Check Project ID",INDEX(Projects!$C$10:$C$59,MATCH(C151,Projects!$B$10:$B$59,0))))</x:f>
      </x:c>
      <x:c r="N151" s="40" t="str">
        <x:f>IF(C151="","",IF(COUNTIFS(Projects!$B$10:$B$59,C151)&lt;&gt;1,"Check Project ID",INDEX(Projects!$H$10:$H$59,MATCH(C151,Projects!$B$10:$B$59,0))))</x:f>
      </x:c>
      <x:c r="O151" s="40" t="str">
        <x:f>IF(L151="","",IF(OR(L151="Check inputs",L151="Excluded"),0,1))</x:f>
      </x:c>
      <x:c r="P151" s="35"/>
      <x:c r="Q151" s="3"/>
    </x:row>
    <x:row r="152" ht="36" customHeight="1">
      <x:c r="A152" s="3"/>
      <x:c r="B152" s="31"/>
      <x:c r="C152" s="31"/>
      <x:c r="D152" s="31"/>
      <x:c r="E152" s="31"/>
      <x:c r="F152" s="31"/>
      <x:c r="G152" s="36"/>
      <x:c r="H152" s="36"/>
      <x:c r="I152" s="36"/>
      <x:c r="J152" s="31"/>
      <x:c r="K152" s="40" t="str">
        <x:f>IF(AND(ISNUMBER(G152),ISNUMBER(H152)),H152-G152,"")</x:f>
      </x:c>
      <x:c r="L152" s="40" t="str">
        <x:f>IF(COUNTA(B152:J152,P152)=0,"",IF(OR(B152="",C152="",D152="",F152="",J152="",COUNTIFS($B$10:$B$209,B152)&lt;&gt;1,COUNTIFS(Projects!$B$10:$B$59,C152)&lt;&gt;1,NOT(ISNUMBER(H152)),H152&lt;=0,AND(J152="Complete",NOT(ISNUMBER(I152)))),"Check inputs",IF(OR(J152="Cancelled",N152="Cancelled"),"Excluded",IF(J152="Complete","Complete",IF(H152&lt;Calendar!$G$5,"Overdue",IF(J152="Blocked","Blocked","Upcoming"))))))</x:f>
      </x:c>
      <x:c r="M152" s="40" t="str">
        <x:f>IF(C152="","",IF(COUNTIFS(Projects!$B$10:$B$59,C152)&lt;&gt;1,"Check Project ID",INDEX(Projects!$C$10:$C$59,MATCH(C152,Projects!$B$10:$B$59,0))))</x:f>
      </x:c>
      <x:c r="N152" s="40" t="str">
        <x:f>IF(C152="","",IF(COUNTIFS(Projects!$B$10:$B$59,C152)&lt;&gt;1,"Check Project ID",INDEX(Projects!$H$10:$H$59,MATCH(C152,Projects!$B$10:$B$59,0))))</x:f>
      </x:c>
      <x:c r="O152" s="40" t="str">
        <x:f>IF(L152="","",IF(OR(L152="Check inputs",L152="Excluded"),0,1))</x:f>
      </x:c>
      <x:c r="P152" s="31"/>
      <x:c r="Q152" s="3"/>
    </x:row>
    <x:row r="153" ht="36" customHeight="1">
      <x:c r="A153" s="3"/>
      <x:c r="B153" s="35"/>
      <x:c r="C153" s="35"/>
      <x:c r="D153" s="35"/>
      <x:c r="E153" s="35"/>
      <x:c r="F153" s="35"/>
      <x:c r="G153" s="37"/>
      <x:c r="H153" s="37"/>
      <x:c r="I153" s="37"/>
      <x:c r="J153" s="35"/>
      <x:c r="K153" s="40" t="str">
        <x:f>IF(AND(ISNUMBER(G153),ISNUMBER(H153)),H153-G153,"")</x:f>
      </x:c>
      <x:c r="L153" s="40" t="str">
        <x:f>IF(COUNTA(B153:J153,P153)=0,"",IF(OR(B153="",C153="",D153="",F153="",J153="",COUNTIFS($B$10:$B$209,B153)&lt;&gt;1,COUNTIFS(Projects!$B$10:$B$59,C153)&lt;&gt;1,NOT(ISNUMBER(H153)),H153&lt;=0,AND(J153="Complete",NOT(ISNUMBER(I153)))),"Check inputs",IF(OR(J153="Cancelled",N153="Cancelled"),"Excluded",IF(J153="Complete","Complete",IF(H153&lt;Calendar!$G$5,"Overdue",IF(J153="Blocked","Blocked","Upcoming"))))))</x:f>
      </x:c>
      <x:c r="M153" s="40" t="str">
        <x:f>IF(C153="","",IF(COUNTIFS(Projects!$B$10:$B$59,C153)&lt;&gt;1,"Check Project ID",INDEX(Projects!$C$10:$C$59,MATCH(C153,Projects!$B$10:$B$59,0))))</x:f>
      </x:c>
      <x:c r="N153" s="40" t="str">
        <x:f>IF(C153="","",IF(COUNTIFS(Projects!$B$10:$B$59,C153)&lt;&gt;1,"Check Project ID",INDEX(Projects!$H$10:$H$59,MATCH(C153,Projects!$B$10:$B$59,0))))</x:f>
      </x:c>
      <x:c r="O153" s="40" t="str">
        <x:f>IF(L153="","",IF(OR(L153="Check inputs",L153="Excluded"),0,1))</x:f>
      </x:c>
      <x:c r="P153" s="35"/>
      <x:c r="Q153" s="3"/>
    </x:row>
    <x:row r="154" ht="36" customHeight="1">
      <x:c r="A154" s="3"/>
      <x:c r="B154" s="31"/>
      <x:c r="C154" s="31"/>
      <x:c r="D154" s="31"/>
      <x:c r="E154" s="31"/>
      <x:c r="F154" s="31"/>
      <x:c r="G154" s="36"/>
      <x:c r="H154" s="36"/>
      <x:c r="I154" s="36"/>
      <x:c r="J154" s="31"/>
      <x:c r="K154" s="40" t="str">
        <x:f>IF(AND(ISNUMBER(G154),ISNUMBER(H154)),H154-G154,"")</x:f>
      </x:c>
      <x:c r="L154" s="40" t="str">
        <x:f>IF(COUNTA(B154:J154,P154)=0,"",IF(OR(B154="",C154="",D154="",F154="",J154="",COUNTIFS($B$10:$B$209,B154)&lt;&gt;1,COUNTIFS(Projects!$B$10:$B$59,C154)&lt;&gt;1,NOT(ISNUMBER(H154)),H154&lt;=0,AND(J154="Complete",NOT(ISNUMBER(I154)))),"Check inputs",IF(OR(J154="Cancelled",N154="Cancelled"),"Excluded",IF(J154="Complete","Complete",IF(H154&lt;Calendar!$G$5,"Overdue",IF(J154="Blocked","Blocked","Upcoming"))))))</x:f>
      </x:c>
      <x:c r="M154" s="40" t="str">
        <x:f>IF(C154="","",IF(COUNTIFS(Projects!$B$10:$B$59,C154)&lt;&gt;1,"Check Project ID",INDEX(Projects!$C$10:$C$59,MATCH(C154,Projects!$B$10:$B$59,0))))</x:f>
      </x:c>
      <x:c r="N154" s="40" t="str">
        <x:f>IF(C154="","",IF(COUNTIFS(Projects!$B$10:$B$59,C154)&lt;&gt;1,"Check Project ID",INDEX(Projects!$H$10:$H$59,MATCH(C154,Projects!$B$10:$B$59,0))))</x:f>
      </x:c>
      <x:c r="O154" s="40" t="str">
        <x:f>IF(L154="","",IF(OR(L154="Check inputs",L154="Excluded"),0,1))</x:f>
      </x:c>
      <x:c r="P154" s="31"/>
      <x:c r="Q154" s="3"/>
    </x:row>
    <x:row r="155" ht="36" customHeight="1">
      <x:c r="A155" s="3"/>
      <x:c r="B155" s="35"/>
      <x:c r="C155" s="35"/>
      <x:c r="D155" s="35"/>
      <x:c r="E155" s="35"/>
      <x:c r="F155" s="35"/>
      <x:c r="G155" s="37"/>
      <x:c r="H155" s="37"/>
      <x:c r="I155" s="37"/>
      <x:c r="J155" s="35"/>
      <x:c r="K155" s="40" t="str">
        <x:f>IF(AND(ISNUMBER(G155),ISNUMBER(H155)),H155-G155,"")</x:f>
      </x:c>
      <x:c r="L155" s="40" t="str">
        <x:f>IF(COUNTA(B155:J155,P155)=0,"",IF(OR(B155="",C155="",D155="",F155="",J155="",COUNTIFS($B$10:$B$209,B155)&lt;&gt;1,COUNTIFS(Projects!$B$10:$B$59,C155)&lt;&gt;1,NOT(ISNUMBER(H155)),H155&lt;=0,AND(J155="Complete",NOT(ISNUMBER(I155)))),"Check inputs",IF(OR(J155="Cancelled",N155="Cancelled"),"Excluded",IF(J155="Complete","Complete",IF(H155&lt;Calendar!$G$5,"Overdue",IF(J155="Blocked","Blocked","Upcoming"))))))</x:f>
      </x:c>
      <x:c r="M155" s="40" t="str">
        <x:f>IF(C155="","",IF(COUNTIFS(Projects!$B$10:$B$59,C155)&lt;&gt;1,"Check Project ID",INDEX(Projects!$C$10:$C$59,MATCH(C155,Projects!$B$10:$B$59,0))))</x:f>
      </x:c>
      <x:c r="N155" s="40" t="str">
        <x:f>IF(C155="","",IF(COUNTIFS(Projects!$B$10:$B$59,C155)&lt;&gt;1,"Check Project ID",INDEX(Projects!$H$10:$H$59,MATCH(C155,Projects!$B$10:$B$59,0))))</x:f>
      </x:c>
      <x:c r="O155" s="40" t="str">
        <x:f>IF(L155="","",IF(OR(L155="Check inputs",L155="Excluded"),0,1))</x:f>
      </x:c>
      <x:c r="P155" s="35"/>
      <x:c r="Q155" s="3"/>
    </x:row>
    <x:row r="156" ht="36" customHeight="1">
      <x:c r="A156" s="3"/>
      <x:c r="B156" s="31"/>
      <x:c r="C156" s="31"/>
      <x:c r="D156" s="31"/>
      <x:c r="E156" s="31"/>
      <x:c r="F156" s="31"/>
      <x:c r="G156" s="36"/>
      <x:c r="H156" s="36"/>
      <x:c r="I156" s="36"/>
      <x:c r="J156" s="31"/>
      <x:c r="K156" s="40" t="str">
        <x:f>IF(AND(ISNUMBER(G156),ISNUMBER(H156)),H156-G156,"")</x:f>
      </x:c>
      <x:c r="L156" s="40" t="str">
        <x:f>IF(COUNTA(B156:J156,P156)=0,"",IF(OR(B156="",C156="",D156="",F156="",J156="",COUNTIFS($B$10:$B$209,B156)&lt;&gt;1,COUNTIFS(Projects!$B$10:$B$59,C156)&lt;&gt;1,NOT(ISNUMBER(H156)),H156&lt;=0,AND(J156="Complete",NOT(ISNUMBER(I156)))),"Check inputs",IF(OR(J156="Cancelled",N156="Cancelled"),"Excluded",IF(J156="Complete","Complete",IF(H156&lt;Calendar!$G$5,"Overdue",IF(J156="Blocked","Blocked","Upcoming"))))))</x:f>
      </x:c>
      <x:c r="M156" s="40" t="str">
        <x:f>IF(C156="","",IF(COUNTIFS(Projects!$B$10:$B$59,C156)&lt;&gt;1,"Check Project ID",INDEX(Projects!$C$10:$C$59,MATCH(C156,Projects!$B$10:$B$59,0))))</x:f>
      </x:c>
      <x:c r="N156" s="40" t="str">
        <x:f>IF(C156="","",IF(COUNTIFS(Projects!$B$10:$B$59,C156)&lt;&gt;1,"Check Project ID",INDEX(Projects!$H$10:$H$59,MATCH(C156,Projects!$B$10:$B$59,0))))</x:f>
      </x:c>
      <x:c r="O156" s="40" t="str">
        <x:f>IF(L156="","",IF(OR(L156="Check inputs",L156="Excluded"),0,1))</x:f>
      </x:c>
      <x:c r="P156" s="31"/>
      <x:c r="Q156" s="3"/>
    </x:row>
    <x:row r="157" ht="36" customHeight="1">
      <x:c r="A157" s="3"/>
      <x:c r="B157" s="35"/>
      <x:c r="C157" s="35"/>
      <x:c r="D157" s="35"/>
      <x:c r="E157" s="35"/>
      <x:c r="F157" s="35"/>
      <x:c r="G157" s="37"/>
      <x:c r="H157" s="37"/>
      <x:c r="I157" s="37"/>
      <x:c r="J157" s="35"/>
      <x:c r="K157" s="40" t="str">
        <x:f>IF(AND(ISNUMBER(G157),ISNUMBER(H157)),H157-G157,"")</x:f>
      </x:c>
      <x:c r="L157" s="40" t="str">
        <x:f>IF(COUNTA(B157:J157,P157)=0,"",IF(OR(B157="",C157="",D157="",F157="",J157="",COUNTIFS($B$10:$B$209,B157)&lt;&gt;1,COUNTIFS(Projects!$B$10:$B$59,C157)&lt;&gt;1,NOT(ISNUMBER(H157)),H157&lt;=0,AND(J157="Complete",NOT(ISNUMBER(I157)))),"Check inputs",IF(OR(J157="Cancelled",N157="Cancelled"),"Excluded",IF(J157="Complete","Complete",IF(H157&lt;Calendar!$G$5,"Overdue",IF(J157="Blocked","Blocked","Upcoming"))))))</x:f>
      </x:c>
      <x:c r="M157" s="40" t="str">
        <x:f>IF(C157="","",IF(COUNTIFS(Projects!$B$10:$B$59,C157)&lt;&gt;1,"Check Project ID",INDEX(Projects!$C$10:$C$59,MATCH(C157,Projects!$B$10:$B$59,0))))</x:f>
      </x:c>
      <x:c r="N157" s="40" t="str">
        <x:f>IF(C157="","",IF(COUNTIFS(Projects!$B$10:$B$59,C157)&lt;&gt;1,"Check Project ID",INDEX(Projects!$H$10:$H$59,MATCH(C157,Projects!$B$10:$B$59,0))))</x:f>
      </x:c>
      <x:c r="O157" s="40" t="str">
        <x:f>IF(L157="","",IF(OR(L157="Check inputs",L157="Excluded"),0,1))</x:f>
      </x:c>
      <x:c r="P157" s="35"/>
      <x:c r="Q157" s="3"/>
    </x:row>
    <x:row r="158" ht="36" customHeight="1">
      <x:c r="A158" s="3"/>
      <x:c r="B158" s="31"/>
      <x:c r="C158" s="31"/>
      <x:c r="D158" s="31"/>
      <x:c r="E158" s="31"/>
      <x:c r="F158" s="31"/>
      <x:c r="G158" s="36"/>
      <x:c r="H158" s="36"/>
      <x:c r="I158" s="36"/>
      <x:c r="J158" s="31"/>
      <x:c r="K158" s="40" t="str">
        <x:f>IF(AND(ISNUMBER(G158),ISNUMBER(H158)),H158-G158,"")</x:f>
      </x:c>
      <x:c r="L158" s="40" t="str">
        <x:f>IF(COUNTA(B158:J158,P158)=0,"",IF(OR(B158="",C158="",D158="",F158="",J158="",COUNTIFS($B$10:$B$209,B158)&lt;&gt;1,COUNTIFS(Projects!$B$10:$B$59,C158)&lt;&gt;1,NOT(ISNUMBER(H158)),H158&lt;=0,AND(J158="Complete",NOT(ISNUMBER(I158)))),"Check inputs",IF(OR(J158="Cancelled",N158="Cancelled"),"Excluded",IF(J158="Complete","Complete",IF(H158&lt;Calendar!$G$5,"Overdue",IF(J158="Blocked","Blocked","Upcoming"))))))</x:f>
      </x:c>
      <x:c r="M158" s="40" t="str">
        <x:f>IF(C158="","",IF(COUNTIFS(Projects!$B$10:$B$59,C158)&lt;&gt;1,"Check Project ID",INDEX(Projects!$C$10:$C$59,MATCH(C158,Projects!$B$10:$B$59,0))))</x:f>
      </x:c>
      <x:c r="N158" s="40" t="str">
        <x:f>IF(C158="","",IF(COUNTIFS(Projects!$B$10:$B$59,C158)&lt;&gt;1,"Check Project ID",INDEX(Projects!$H$10:$H$59,MATCH(C158,Projects!$B$10:$B$59,0))))</x:f>
      </x:c>
      <x:c r="O158" s="40" t="str">
        <x:f>IF(L158="","",IF(OR(L158="Check inputs",L158="Excluded"),0,1))</x:f>
      </x:c>
      <x:c r="P158" s="31"/>
      <x:c r="Q158" s="3"/>
    </x:row>
    <x:row r="159" ht="36" customHeight="1">
      <x:c r="A159" s="3"/>
      <x:c r="B159" s="35"/>
      <x:c r="C159" s="35"/>
      <x:c r="D159" s="35"/>
      <x:c r="E159" s="35"/>
      <x:c r="F159" s="35"/>
      <x:c r="G159" s="37"/>
      <x:c r="H159" s="37"/>
      <x:c r="I159" s="37"/>
      <x:c r="J159" s="35"/>
      <x:c r="K159" s="40" t="str">
        <x:f>IF(AND(ISNUMBER(G159),ISNUMBER(H159)),H159-G159,"")</x:f>
      </x:c>
      <x:c r="L159" s="40" t="str">
        <x:f>IF(COUNTA(B159:J159,P159)=0,"",IF(OR(B159="",C159="",D159="",F159="",J159="",COUNTIFS($B$10:$B$209,B159)&lt;&gt;1,COUNTIFS(Projects!$B$10:$B$59,C159)&lt;&gt;1,NOT(ISNUMBER(H159)),H159&lt;=0,AND(J159="Complete",NOT(ISNUMBER(I159)))),"Check inputs",IF(OR(J159="Cancelled",N159="Cancelled"),"Excluded",IF(J159="Complete","Complete",IF(H159&lt;Calendar!$G$5,"Overdue",IF(J159="Blocked","Blocked","Upcoming"))))))</x:f>
      </x:c>
      <x:c r="M159" s="40" t="str">
        <x:f>IF(C159="","",IF(COUNTIFS(Projects!$B$10:$B$59,C159)&lt;&gt;1,"Check Project ID",INDEX(Projects!$C$10:$C$59,MATCH(C159,Projects!$B$10:$B$59,0))))</x:f>
      </x:c>
      <x:c r="N159" s="40" t="str">
        <x:f>IF(C159="","",IF(COUNTIFS(Projects!$B$10:$B$59,C159)&lt;&gt;1,"Check Project ID",INDEX(Projects!$H$10:$H$59,MATCH(C159,Projects!$B$10:$B$59,0))))</x:f>
      </x:c>
      <x:c r="O159" s="40" t="str">
        <x:f>IF(L159="","",IF(OR(L159="Check inputs",L159="Excluded"),0,1))</x:f>
      </x:c>
      <x:c r="P159" s="35"/>
      <x:c r="Q159" s="3"/>
    </x:row>
    <x:row r="160" ht="36" customHeight="1">
      <x:c r="A160" s="3"/>
      <x:c r="B160" s="31"/>
      <x:c r="C160" s="31"/>
      <x:c r="D160" s="31"/>
      <x:c r="E160" s="31"/>
      <x:c r="F160" s="31"/>
      <x:c r="G160" s="36"/>
      <x:c r="H160" s="36"/>
      <x:c r="I160" s="36"/>
      <x:c r="J160" s="31"/>
      <x:c r="K160" s="40" t="str">
        <x:f>IF(AND(ISNUMBER(G160),ISNUMBER(H160)),H160-G160,"")</x:f>
      </x:c>
      <x:c r="L160" s="40" t="str">
        <x:f>IF(COUNTA(B160:J160,P160)=0,"",IF(OR(B160="",C160="",D160="",F160="",J160="",COUNTIFS($B$10:$B$209,B160)&lt;&gt;1,COUNTIFS(Projects!$B$10:$B$59,C160)&lt;&gt;1,NOT(ISNUMBER(H160)),H160&lt;=0,AND(J160="Complete",NOT(ISNUMBER(I160)))),"Check inputs",IF(OR(J160="Cancelled",N160="Cancelled"),"Excluded",IF(J160="Complete","Complete",IF(H160&lt;Calendar!$G$5,"Overdue",IF(J160="Blocked","Blocked","Upcoming"))))))</x:f>
      </x:c>
      <x:c r="M160" s="40" t="str">
        <x:f>IF(C160="","",IF(COUNTIFS(Projects!$B$10:$B$59,C160)&lt;&gt;1,"Check Project ID",INDEX(Projects!$C$10:$C$59,MATCH(C160,Projects!$B$10:$B$59,0))))</x:f>
      </x:c>
      <x:c r="N160" s="40" t="str">
        <x:f>IF(C160="","",IF(COUNTIFS(Projects!$B$10:$B$59,C160)&lt;&gt;1,"Check Project ID",INDEX(Projects!$H$10:$H$59,MATCH(C160,Projects!$B$10:$B$59,0))))</x:f>
      </x:c>
      <x:c r="O160" s="40" t="str">
        <x:f>IF(L160="","",IF(OR(L160="Check inputs",L160="Excluded"),0,1))</x:f>
      </x:c>
      <x:c r="P160" s="31"/>
      <x:c r="Q160" s="3"/>
    </x:row>
    <x:row r="161" ht="36" customHeight="1">
      <x:c r="A161" s="3"/>
      <x:c r="B161" s="35"/>
      <x:c r="C161" s="35"/>
      <x:c r="D161" s="35"/>
      <x:c r="E161" s="35"/>
      <x:c r="F161" s="35"/>
      <x:c r="G161" s="37"/>
      <x:c r="H161" s="37"/>
      <x:c r="I161" s="37"/>
      <x:c r="J161" s="35"/>
      <x:c r="K161" s="40" t="str">
        <x:f>IF(AND(ISNUMBER(G161),ISNUMBER(H161)),H161-G161,"")</x:f>
      </x:c>
      <x:c r="L161" s="40" t="str">
        <x:f>IF(COUNTA(B161:J161,P161)=0,"",IF(OR(B161="",C161="",D161="",F161="",J161="",COUNTIFS($B$10:$B$209,B161)&lt;&gt;1,COUNTIFS(Projects!$B$10:$B$59,C161)&lt;&gt;1,NOT(ISNUMBER(H161)),H161&lt;=0,AND(J161="Complete",NOT(ISNUMBER(I161)))),"Check inputs",IF(OR(J161="Cancelled",N161="Cancelled"),"Excluded",IF(J161="Complete","Complete",IF(H161&lt;Calendar!$G$5,"Overdue",IF(J161="Blocked","Blocked","Upcoming"))))))</x:f>
      </x:c>
      <x:c r="M161" s="40" t="str">
        <x:f>IF(C161="","",IF(COUNTIFS(Projects!$B$10:$B$59,C161)&lt;&gt;1,"Check Project ID",INDEX(Projects!$C$10:$C$59,MATCH(C161,Projects!$B$10:$B$59,0))))</x:f>
      </x:c>
      <x:c r="N161" s="40" t="str">
        <x:f>IF(C161="","",IF(COUNTIFS(Projects!$B$10:$B$59,C161)&lt;&gt;1,"Check Project ID",INDEX(Projects!$H$10:$H$59,MATCH(C161,Projects!$B$10:$B$59,0))))</x:f>
      </x:c>
      <x:c r="O161" s="40" t="str">
        <x:f>IF(L161="","",IF(OR(L161="Check inputs",L161="Excluded"),0,1))</x:f>
      </x:c>
      <x:c r="P161" s="35"/>
      <x:c r="Q161" s="3"/>
    </x:row>
    <x:row r="162" ht="36" customHeight="1">
      <x:c r="A162" s="3"/>
      <x:c r="B162" s="31"/>
      <x:c r="C162" s="31"/>
      <x:c r="D162" s="31"/>
      <x:c r="E162" s="31"/>
      <x:c r="F162" s="31"/>
      <x:c r="G162" s="36"/>
      <x:c r="H162" s="36"/>
      <x:c r="I162" s="36"/>
      <x:c r="J162" s="31"/>
      <x:c r="K162" s="40" t="str">
        <x:f>IF(AND(ISNUMBER(G162),ISNUMBER(H162)),H162-G162,"")</x:f>
      </x:c>
      <x:c r="L162" s="40" t="str">
        <x:f>IF(COUNTA(B162:J162,P162)=0,"",IF(OR(B162="",C162="",D162="",F162="",J162="",COUNTIFS($B$10:$B$209,B162)&lt;&gt;1,COUNTIFS(Projects!$B$10:$B$59,C162)&lt;&gt;1,NOT(ISNUMBER(H162)),H162&lt;=0,AND(J162="Complete",NOT(ISNUMBER(I162)))),"Check inputs",IF(OR(J162="Cancelled",N162="Cancelled"),"Excluded",IF(J162="Complete","Complete",IF(H162&lt;Calendar!$G$5,"Overdue",IF(J162="Blocked","Blocked","Upcoming"))))))</x:f>
      </x:c>
      <x:c r="M162" s="40" t="str">
        <x:f>IF(C162="","",IF(COUNTIFS(Projects!$B$10:$B$59,C162)&lt;&gt;1,"Check Project ID",INDEX(Projects!$C$10:$C$59,MATCH(C162,Projects!$B$10:$B$59,0))))</x:f>
      </x:c>
      <x:c r="N162" s="40" t="str">
        <x:f>IF(C162="","",IF(COUNTIFS(Projects!$B$10:$B$59,C162)&lt;&gt;1,"Check Project ID",INDEX(Projects!$H$10:$H$59,MATCH(C162,Projects!$B$10:$B$59,0))))</x:f>
      </x:c>
      <x:c r="O162" s="40" t="str">
        <x:f>IF(L162="","",IF(OR(L162="Check inputs",L162="Excluded"),0,1))</x:f>
      </x:c>
      <x:c r="P162" s="31"/>
      <x:c r="Q162" s="3"/>
    </x:row>
    <x:row r="163" ht="36" customHeight="1">
      <x:c r="A163" s="3"/>
      <x:c r="B163" s="35"/>
      <x:c r="C163" s="35"/>
      <x:c r="D163" s="35"/>
      <x:c r="E163" s="35"/>
      <x:c r="F163" s="35"/>
      <x:c r="G163" s="37"/>
      <x:c r="H163" s="37"/>
      <x:c r="I163" s="37"/>
      <x:c r="J163" s="35"/>
      <x:c r="K163" s="40" t="str">
        <x:f>IF(AND(ISNUMBER(G163),ISNUMBER(H163)),H163-G163,"")</x:f>
      </x:c>
      <x:c r="L163" s="40" t="str">
        <x:f>IF(COUNTA(B163:J163,P163)=0,"",IF(OR(B163="",C163="",D163="",F163="",J163="",COUNTIFS($B$10:$B$209,B163)&lt;&gt;1,COUNTIFS(Projects!$B$10:$B$59,C163)&lt;&gt;1,NOT(ISNUMBER(H163)),H163&lt;=0,AND(J163="Complete",NOT(ISNUMBER(I163)))),"Check inputs",IF(OR(J163="Cancelled",N163="Cancelled"),"Excluded",IF(J163="Complete","Complete",IF(H163&lt;Calendar!$G$5,"Overdue",IF(J163="Blocked","Blocked","Upcoming"))))))</x:f>
      </x:c>
      <x:c r="M163" s="40" t="str">
        <x:f>IF(C163="","",IF(COUNTIFS(Projects!$B$10:$B$59,C163)&lt;&gt;1,"Check Project ID",INDEX(Projects!$C$10:$C$59,MATCH(C163,Projects!$B$10:$B$59,0))))</x:f>
      </x:c>
      <x:c r="N163" s="40" t="str">
        <x:f>IF(C163="","",IF(COUNTIFS(Projects!$B$10:$B$59,C163)&lt;&gt;1,"Check Project ID",INDEX(Projects!$H$10:$H$59,MATCH(C163,Projects!$B$10:$B$59,0))))</x:f>
      </x:c>
      <x:c r="O163" s="40" t="str">
        <x:f>IF(L163="","",IF(OR(L163="Check inputs",L163="Excluded"),0,1))</x:f>
      </x:c>
      <x:c r="P163" s="35"/>
      <x:c r="Q163" s="3"/>
    </x:row>
    <x:row r="164" ht="36" customHeight="1">
      <x:c r="A164" s="3"/>
      <x:c r="B164" s="31"/>
      <x:c r="C164" s="31"/>
      <x:c r="D164" s="31"/>
      <x:c r="E164" s="31"/>
      <x:c r="F164" s="31"/>
      <x:c r="G164" s="36"/>
      <x:c r="H164" s="36"/>
      <x:c r="I164" s="36"/>
      <x:c r="J164" s="31"/>
      <x:c r="K164" s="40" t="str">
        <x:f>IF(AND(ISNUMBER(G164),ISNUMBER(H164)),H164-G164,"")</x:f>
      </x:c>
      <x:c r="L164" s="40" t="str">
        <x:f>IF(COUNTA(B164:J164,P164)=0,"",IF(OR(B164="",C164="",D164="",F164="",J164="",COUNTIFS($B$10:$B$209,B164)&lt;&gt;1,COUNTIFS(Projects!$B$10:$B$59,C164)&lt;&gt;1,NOT(ISNUMBER(H164)),H164&lt;=0,AND(J164="Complete",NOT(ISNUMBER(I164)))),"Check inputs",IF(OR(J164="Cancelled",N164="Cancelled"),"Excluded",IF(J164="Complete","Complete",IF(H164&lt;Calendar!$G$5,"Overdue",IF(J164="Blocked","Blocked","Upcoming"))))))</x:f>
      </x:c>
      <x:c r="M164" s="40" t="str">
        <x:f>IF(C164="","",IF(COUNTIFS(Projects!$B$10:$B$59,C164)&lt;&gt;1,"Check Project ID",INDEX(Projects!$C$10:$C$59,MATCH(C164,Projects!$B$10:$B$59,0))))</x:f>
      </x:c>
      <x:c r="N164" s="40" t="str">
        <x:f>IF(C164="","",IF(COUNTIFS(Projects!$B$10:$B$59,C164)&lt;&gt;1,"Check Project ID",INDEX(Projects!$H$10:$H$59,MATCH(C164,Projects!$B$10:$B$59,0))))</x:f>
      </x:c>
      <x:c r="O164" s="40" t="str">
        <x:f>IF(L164="","",IF(OR(L164="Check inputs",L164="Excluded"),0,1))</x:f>
      </x:c>
      <x:c r="P164" s="31"/>
      <x:c r="Q164" s="3"/>
    </x:row>
    <x:row r="165" ht="36" customHeight="1">
      <x:c r="A165" s="3"/>
      <x:c r="B165" s="35"/>
      <x:c r="C165" s="35"/>
      <x:c r="D165" s="35"/>
      <x:c r="E165" s="35"/>
      <x:c r="F165" s="35"/>
      <x:c r="G165" s="37"/>
      <x:c r="H165" s="37"/>
      <x:c r="I165" s="37"/>
      <x:c r="J165" s="35"/>
      <x:c r="K165" s="40" t="str">
        <x:f>IF(AND(ISNUMBER(G165),ISNUMBER(H165)),H165-G165,"")</x:f>
      </x:c>
      <x:c r="L165" s="40" t="str">
        <x:f>IF(COUNTA(B165:J165,P165)=0,"",IF(OR(B165="",C165="",D165="",F165="",J165="",COUNTIFS($B$10:$B$209,B165)&lt;&gt;1,COUNTIFS(Projects!$B$10:$B$59,C165)&lt;&gt;1,NOT(ISNUMBER(H165)),H165&lt;=0,AND(J165="Complete",NOT(ISNUMBER(I165)))),"Check inputs",IF(OR(J165="Cancelled",N165="Cancelled"),"Excluded",IF(J165="Complete","Complete",IF(H165&lt;Calendar!$G$5,"Overdue",IF(J165="Blocked","Blocked","Upcoming"))))))</x:f>
      </x:c>
      <x:c r="M165" s="40" t="str">
        <x:f>IF(C165="","",IF(COUNTIFS(Projects!$B$10:$B$59,C165)&lt;&gt;1,"Check Project ID",INDEX(Projects!$C$10:$C$59,MATCH(C165,Projects!$B$10:$B$59,0))))</x:f>
      </x:c>
      <x:c r="N165" s="40" t="str">
        <x:f>IF(C165="","",IF(COUNTIFS(Projects!$B$10:$B$59,C165)&lt;&gt;1,"Check Project ID",INDEX(Projects!$H$10:$H$59,MATCH(C165,Projects!$B$10:$B$59,0))))</x:f>
      </x:c>
      <x:c r="O165" s="40" t="str">
        <x:f>IF(L165="","",IF(OR(L165="Check inputs",L165="Excluded"),0,1))</x:f>
      </x:c>
      <x:c r="P165" s="35"/>
      <x:c r="Q165" s="3"/>
    </x:row>
    <x:row r="166" ht="36" customHeight="1">
      <x:c r="A166" s="3"/>
      <x:c r="B166" s="31"/>
      <x:c r="C166" s="31"/>
      <x:c r="D166" s="31"/>
      <x:c r="E166" s="31"/>
      <x:c r="F166" s="31"/>
      <x:c r="G166" s="36"/>
      <x:c r="H166" s="36"/>
      <x:c r="I166" s="36"/>
      <x:c r="J166" s="31"/>
      <x:c r="K166" s="40" t="str">
        <x:f>IF(AND(ISNUMBER(G166),ISNUMBER(H166)),H166-G166,"")</x:f>
      </x:c>
      <x:c r="L166" s="40" t="str">
        <x:f>IF(COUNTA(B166:J166,P166)=0,"",IF(OR(B166="",C166="",D166="",F166="",J166="",COUNTIFS($B$10:$B$209,B166)&lt;&gt;1,COUNTIFS(Projects!$B$10:$B$59,C166)&lt;&gt;1,NOT(ISNUMBER(H166)),H166&lt;=0,AND(J166="Complete",NOT(ISNUMBER(I166)))),"Check inputs",IF(OR(J166="Cancelled",N166="Cancelled"),"Excluded",IF(J166="Complete","Complete",IF(H166&lt;Calendar!$G$5,"Overdue",IF(J166="Blocked","Blocked","Upcoming"))))))</x:f>
      </x:c>
      <x:c r="M166" s="40" t="str">
        <x:f>IF(C166="","",IF(COUNTIFS(Projects!$B$10:$B$59,C166)&lt;&gt;1,"Check Project ID",INDEX(Projects!$C$10:$C$59,MATCH(C166,Projects!$B$10:$B$59,0))))</x:f>
      </x:c>
      <x:c r="N166" s="40" t="str">
        <x:f>IF(C166="","",IF(COUNTIFS(Projects!$B$10:$B$59,C166)&lt;&gt;1,"Check Project ID",INDEX(Projects!$H$10:$H$59,MATCH(C166,Projects!$B$10:$B$59,0))))</x:f>
      </x:c>
      <x:c r="O166" s="40" t="str">
        <x:f>IF(L166="","",IF(OR(L166="Check inputs",L166="Excluded"),0,1))</x:f>
      </x:c>
      <x:c r="P166" s="31"/>
      <x:c r="Q166" s="3"/>
    </x:row>
    <x:row r="167" ht="36" customHeight="1">
      <x:c r="A167" s="3"/>
      <x:c r="B167" s="35"/>
      <x:c r="C167" s="35"/>
      <x:c r="D167" s="35"/>
      <x:c r="E167" s="35"/>
      <x:c r="F167" s="35"/>
      <x:c r="G167" s="37"/>
      <x:c r="H167" s="37"/>
      <x:c r="I167" s="37"/>
      <x:c r="J167" s="35"/>
      <x:c r="K167" s="40" t="str">
        <x:f>IF(AND(ISNUMBER(G167),ISNUMBER(H167)),H167-G167,"")</x:f>
      </x:c>
      <x:c r="L167" s="40" t="str">
        <x:f>IF(COUNTA(B167:J167,P167)=0,"",IF(OR(B167="",C167="",D167="",F167="",J167="",COUNTIFS($B$10:$B$209,B167)&lt;&gt;1,COUNTIFS(Projects!$B$10:$B$59,C167)&lt;&gt;1,NOT(ISNUMBER(H167)),H167&lt;=0,AND(J167="Complete",NOT(ISNUMBER(I167)))),"Check inputs",IF(OR(J167="Cancelled",N167="Cancelled"),"Excluded",IF(J167="Complete","Complete",IF(H167&lt;Calendar!$G$5,"Overdue",IF(J167="Blocked","Blocked","Upcoming"))))))</x:f>
      </x:c>
      <x:c r="M167" s="40" t="str">
        <x:f>IF(C167="","",IF(COUNTIFS(Projects!$B$10:$B$59,C167)&lt;&gt;1,"Check Project ID",INDEX(Projects!$C$10:$C$59,MATCH(C167,Projects!$B$10:$B$59,0))))</x:f>
      </x:c>
      <x:c r="N167" s="40" t="str">
        <x:f>IF(C167="","",IF(COUNTIFS(Projects!$B$10:$B$59,C167)&lt;&gt;1,"Check Project ID",INDEX(Projects!$H$10:$H$59,MATCH(C167,Projects!$B$10:$B$59,0))))</x:f>
      </x:c>
      <x:c r="O167" s="40" t="str">
        <x:f>IF(L167="","",IF(OR(L167="Check inputs",L167="Excluded"),0,1))</x:f>
      </x:c>
      <x:c r="P167" s="35"/>
      <x:c r="Q167" s="3"/>
    </x:row>
    <x:row r="168" ht="36" customHeight="1">
      <x:c r="A168" s="3"/>
      <x:c r="B168" s="31"/>
      <x:c r="C168" s="31"/>
      <x:c r="D168" s="31"/>
      <x:c r="E168" s="31"/>
      <x:c r="F168" s="31"/>
      <x:c r="G168" s="36"/>
      <x:c r="H168" s="36"/>
      <x:c r="I168" s="36"/>
      <x:c r="J168" s="31"/>
      <x:c r="K168" s="40" t="str">
        <x:f>IF(AND(ISNUMBER(G168),ISNUMBER(H168)),H168-G168,"")</x:f>
      </x:c>
      <x:c r="L168" s="40" t="str">
        <x:f>IF(COUNTA(B168:J168,P168)=0,"",IF(OR(B168="",C168="",D168="",F168="",J168="",COUNTIFS($B$10:$B$209,B168)&lt;&gt;1,COUNTIFS(Projects!$B$10:$B$59,C168)&lt;&gt;1,NOT(ISNUMBER(H168)),H168&lt;=0,AND(J168="Complete",NOT(ISNUMBER(I168)))),"Check inputs",IF(OR(J168="Cancelled",N168="Cancelled"),"Excluded",IF(J168="Complete","Complete",IF(H168&lt;Calendar!$G$5,"Overdue",IF(J168="Blocked","Blocked","Upcoming"))))))</x:f>
      </x:c>
      <x:c r="M168" s="40" t="str">
        <x:f>IF(C168="","",IF(COUNTIFS(Projects!$B$10:$B$59,C168)&lt;&gt;1,"Check Project ID",INDEX(Projects!$C$10:$C$59,MATCH(C168,Projects!$B$10:$B$59,0))))</x:f>
      </x:c>
      <x:c r="N168" s="40" t="str">
        <x:f>IF(C168="","",IF(COUNTIFS(Projects!$B$10:$B$59,C168)&lt;&gt;1,"Check Project ID",INDEX(Projects!$H$10:$H$59,MATCH(C168,Projects!$B$10:$B$59,0))))</x:f>
      </x:c>
      <x:c r="O168" s="40" t="str">
        <x:f>IF(L168="","",IF(OR(L168="Check inputs",L168="Excluded"),0,1))</x:f>
      </x:c>
      <x:c r="P168" s="31"/>
      <x:c r="Q168" s="3"/>
    </x:row>
    <x:row r="169" ht="36" customHeight="1">
      <x:c r="A169" s="3"/>
      <x:c r="B169" s="35"/>
      <x:c r="C169" s="35"/>
      <x:c r="D169" s="35"/>
      <x:c r="E169" s="35"/>
      <x:c r="F169" s="35"/>
      <x:c r="G169" s="37"/>
      <x:c r="H169" s="37"/>
      <x:c r="I169" s="37"/>
      <x:c r="J169" s="35"/>
      <x:c r="K169" s="40" t="str">
        <x:f>IF(AND(ISNUMBER(G169),ISNUMBER(H169)),H169-G169,"")</x:f>
      </x:c>
      <x:c r="L169" s="40" t="str">
        <x:f>IF(COUNTA(B169:J169,P169)=0,"",IF(OR(B169="",C169="",D169="",F169="",J169="",COUNTIFS($B$10:$B$209,B169)&lt;&gt;1,COUNTIFS(Projects!$B$10:$B$59,C169)&lt;&gt;1,NOT(ISNUMBER(H169)),H169&lt;=0,AND(J169="Complete",NOT(ISNUMBER(I169)))),"Check inputs",IF(OR(J169="Cancelled",N169="Cancelled"),"Excluded",IF(J169="Complete","Complete",IF(H169&lt;Calendar!$G$5,"Overdue",IF(J169="Blocked","Blocked","Upcoming"))))))</x:f>
      </x:c>
      <x:c r="M169" s="40" t="str">
        <x:f>IF(C169="","",IF(COUNTIFS(Projects!$B$10:$B$59,C169)&lt;&gt;1,"Check Project ID",INDEX(Projects!$C$10:$C$59,MATCH(C169,Projects!$B$10:$B$59,0))))</x:f>
      </x:c>
      <x:c r="N169" s="40" t="str">
        <x:f>IF(C169="","",IF(COUNTIFS(Projects!$B$10:$B$59,C169)&lt;&gt;1,"Check Project ID",INDEX(Projects!$H$10:$H$59,MATCH(C169,Projects!$B$10:$B$59,0))))</x:f>
      </x:c>
      <x:c r="O169" s="40" t="str">
        <x:f>IF(L169="","",IF(OR(L169="Check inputs",L169="Excluded"),0,1))</x:f>
      </x:c>
      <x:c r="P169" s="35"/>
      <x:c r="Q169" s="3"/>
    </x:row>
    <x:row r="170" ht="36" customHeight="1">
      <x:c r="A170" s="3"/>
      <x:c r="B170" s="31"/>
      <x:c r="C170" s="31"/>
      <x:c r="D170" s="31"/>
      <x:c r="E170" s="31"/>
      <x:c r="F170" s="31"/>
      <x:c r="G170" s="36"/>
      <x:c r="H170" s="36"/>
      <x:c r="I170" s="36"/>
      <x:c r="J170" s="31"/>
      <x:c r="K170" s="40" t="str">
        <x:f>IF(AND(ISNUMBER(G170),ISNUMBER(H170)),H170-G170,"")</x:f>
      </x:c>
      <x:c r="L170" s="40" t="str">
        <x:f>IF(COUNTA(B170:J170,P170)=0,"",IF(OR(B170="",C170="",D170="",F170="",J170="",COUNTIFS($B$10:$B$209,B170)&lt;&gt;1,COUNTIFS(Projects!$B$10:$B$59,C170)&lt;&gt;1,NOT(ISNUMBER(H170)),H170&lt;=0,AND(J170="Complete",NOT(ISNUMBER(I170)))),"Check inputs",IF(OR(J170="Cancelled",N170="Cancelled"),"Excluded",IF(J170="Complete","Complete",IF(H170&lt;Calendar!$G$5,"Overdue",IF(J170="Blocked","Blocked","Upcoming"))))))</x:f>
      </x:c>
      <x:c r="M170" s="40" t="str">
        <x:f>IF(C170="","",IF(COUNTIFS(Projects!$B$10:$B$59,C170)&lt;&gt;1,"Check Project ID",INDEX(Projects!$C$10:$C$59,MATCH(C170,Projects!$B$10:$B$59,0))))</x:f>
      </x:c>
      <x:c r="N170" s="40" t="str">
        <x:f>IF(C170="","",IF(COUNTIFS(Projects!$B$10:$B$59,C170)&lt;&gt;1,"Check Project ID",INDEX(Projects!$H$10:$H$59,MATCH(C170,Projects!$B$10:$B$59,0))))</x:f>
      </x:c>
      <x:c r="O170" s="40" t="str">
        <x:f>IF(L170="","",IF(OR(L170="Check inputs",L170="Excluded"),0,1))</x:f>
      </x:c>
      <x:c r="P170" s="31"/>
      <x:c r="Q170" s="3"/>
    </x:row>
    <x:row r="171" ht="36" customHeight="1">
      <x:c r="A171" s="3"/>
      <x:c r="B171" s="35"/>
      <x:c r="C171" s="35"/>
      <x:c r="D171" s="35"/>
      <x:c r="E171" s="35"/>
      <x:c r="F171" s="35"/>
      <x:c r="G171" s="37"/>
      <x:c r="H171" s="37"/>
      <x:c r="I171" s="37"/>
      <x:c r="J171" s="35"/>
      <x:c r="K171" s="40" t="str">
        <x:f>IF(AND(ISNUMBER(G171),ISNUMBER(H171)),H171-G171,"")</x:f>
      </x:c>
      <x:c r="L171" s="40" t="str">
        <x:f>IF(COUNTA(B171:J171,P171)=0,"",IF(OR(B171="",C171="",D171="",F171="",J171="",COUNTIFS($B$10:$B$209,B171)&lt;&gt;1,COUNTIFS(Projects!$B$10:$B$59,C171)&lt;&gt;1,NOT(ISNUMBER(H171)),H171&lt;=0,AND(J171="Complete",NOT(ISNUMBER(I171)))),"Check inputs",IF(OR(J171="Cancelled",N171="Cancelled"),"Excluded",IF(J171="Complete","Complete",IF(H171&lt;Calendar!$G$5,"Overdue",IF(J171="Blocked","Blocked","Upcoming"))))))</x:f>
      </x:c>
      <x:c r="M171" s="40" t="str">
        <x:f>IF(C171="","",IF(COUNTIFS(Projects!$B$10:$B$59,C171)&lt;&gt;1,"Check Project ID",INDEX(Projects!$C$10:$C$59,MATCH(C171,Projects!$B$10:$B$59,0))))</x:f>
      </x:c>
      <x:c r="N171" s="40" t="str">
        <x:f>IF(C171="","",IF(COUNTIFS(Projects!$B$10:$B$59,C171)&lt;&gt;1,"Check Project ID",INDEX(Projects!$H$10:$H$59,MATCH(C171,Projects!$B$10:$B$59,0))))</x:f>
      </x:c>
      <x:c r="O171" s="40" t="str">
        <x:f>IF(L171="","",IF(OR(L171="Check inputs",L171="Excluded"),0,1))</x:f>
      </x:c>
      <x:c r="P171" s="35"/>
      <x:c r="Q171" s="3"/>
    </x:row>
    <x:row r="172" ht="36" customHeight="1">
      <x:c r="A172" s="3"/>
      <x:c r="B172" s="31"/>
      <x:c r="C172" s="31"/>
      <x:c r="D172" s="31"/>
      <x:c r="E172" s="31"/>
      <x:c r="F172" s="31"/>
      <x:c r="G172" s="36"/>
      <x:c r="H172" s="36"/>
      <x:c r="I172" s="36"/>
      <x:c r="J172" s="31"/>
      <x:c r="K172" s="40" t="str">
        <x:f>IF(AND(ISNUMBER(G172),ISNUMBER(H172)),H172-G172,"")</x:f>
      </x:c>
      <x:c r="L172" s="40" t="str">
        <x:f>IF(COUNTA(B172:J172,P172)=0,"",IF(OR(B172="",C172="",D172="",F172="",J172="",COUNTIFS($B$10:$B$209,B172)&lt;&gt;1,COUNTIFS(Projects!$B$10:$B$59,C172)&lt;&gt;1,NOT(ISNUMBER(H172)),H172&lt;=0,AND(J172="Complete",NOT(ISNUMBER(I172)))),"Check inputs",IF(OR(J172="Cancelled",N172="Cancelled"),"Excluded",IF(J172="Complete","Complete",IF(H172&lt;Calendar!$G$5,"Overdue",IF(J172="Blocked","Blocked","Upcoming"))))))</x:f>
      </x:c>
      <x:c r="M172" s="40" t="str">
        <x:f>IF(C172="","",IF(COUNTIFS(Projects!$B$10:$B$59,C172)&lt;&gt;1,"Check Project ID",INDEX(Projects!$C$10:$C$59,MATCH(C172,Projects!$B$10:$B$59,0))))</x:f>
      </x:c>
      <x:c r="N172" s="40" t="str">
        <x:f>IF(C172="","",IF(COUNTIFS(Projects!$B$10:$B$59,C172)&lt;&gt;1,"Check Project ID",INDEX(Projects!$H$10:$H$59,MATCH(C172,Projects!$B$10:$B$59,0))))</x:f>
      </x:c>
      <x:c r="O172" s="40" t="str">
        <x:f>IF(L172="","",IF(OR(L172="Check inputs",L172="Excluded"),0,1))</x:f>
      </x:c>
      <x:c r="P172" s="31"/>
      <x:c r="Q172" s="3"/>
    </x:row>
    <x:row r="173" ht="36" customHeight="1">
      <x:c r="A173" s="3"/>
      <x:c r="B173" s="35"/>
      <x:c r="C173" s="35"/>
      <x:c r="D173" s="35"/>
      <x:c r="E173" s="35"/>
      <x:c r="F173" s="35"/>
      <x:c r="G173" s="37"/>
      <x:c r="H173" s="37"/>
      <x:c r="I173" s="37"/>
      <x:c r="J173" s="35"/>
      <x:c r="K173" s="40" t="str">
        <x:f>IF(AND(ISNUMBER(G173),ISNUMBER(H173)),H173-G173,"")</x:f>
      </x:c>
      <x:c r="L173" s="40" t="str">
        <x:f>IF(COUNTA(B173:J173,P173)=0,"",IF(OR(B173="",C173="",D173="",F173="",J173="",COUNTIFS($B$10:$B$209,B173)&lt;&gt;1,COUNTIFS(Projects!$B$10:$B$59,C173)&lt;&gt;1,NOT(ISNUMBER(H173)),H173&lt;=0,AND(J173="Complete",NOT(ISNUMBER(I173)))),"Check inputs",IF(OR(J173="Cancelled",N173="Cancelled"),"Excluded",IF(J173="Complete","Complete",IF(H173&lt;Calendar!$G$5,"Overdue",IF(J173="Blocked","Blocked","Upcoming"))))))</x:f>
      </x:c>
      <x:c r="M173" s="40" t="str">
        <x:f>IF(C173="","",IF(COUNTIFS(Projects!$B$10:$B$59,C173)&lt;&gt;1,"Check Project ID",INDEX(Projects!$C$10:$C$59,MATCH(C173,Projects!$B$10:$B$59,0))))</x:f>
      </x:c>
      <x:c r="N173" s="40" t="str">
        <x:f>IF(C173="","",IF(COUNTIFS(Projects!$B$10:$B$59,C173)&lt;&gt;1,"Check Project ID",INDEX(Projects!$H$10:$H$59,MATCH(C173,Projects!$B$10:$B$59,0))))</x:f>
      </x:c>
      <x:c r="O173" s="40" t="str">
        <x:f>IF(L173="","",IF(OR(L173="Check inputs",L173="Excluded"),0,1))</x:f>
      </x:c>
      <x:c r="P173" s="35"/>
      <x:c r="Q173" s="3"/>
    </x:row>
    <x:row r="174" ht="36" customHeight="1">
      <x:c r="A174" s="3"/>
      <x:c r="B174" s="31"/>
      <x:c r="C174" s="31"/>
      <x:c r="D174" s="31"/>
      <x:c r="E174" s="31"/>
      <x:c r="F174" s="31"/>
      <x:c r="G174" s="36"/>
      <x:c r="H174" s="36"/>
      <x:c r="I174" s="36"/>
      <x:c r="J174" s="31"/>
      <x:c r="K174" s="40" t="str">
        <x:f>IF(AND(ISNUMBER(G174),ISNUMBER(H174)),H174-G174,"")</x:f>
      </x:c>
      <x:c r="L174" s="40" t="str">
        <x:f>IF(COUNTA(B174:J174,P174)=0,"",IF(OR(B174="",C174="",D174="",F174="",J174="",COUNTIFS($B$10:$B$209,B174)&lt;&gt;1,COUNTIFS(Projects!$B$10:$B$59,C174)&lt;&gt;1,NOT(ISNUMBER(H174)),H174&lt;=0,AND(J174="Complete",NOT(ISNUMBER(I174)))),"Check inputs",IF(OR(J174="Cancelled",N174="Cancelled"),"Excluded",IF(J174="Complete","Complete",IF(H174&lt;Calendar!$G$5,"Overdue",IF(J174="Blocked","Blocked","Upcoming"))))))</x:f>
      </x:c>
      <x:c r="M174" s="40" t="str">
        <x:f>IF(C174="","",IF(COUNTIFS(Projects!$B$10:$B$59,C174)&lt;&gt;1,"Check Project ID",INDEX(Projects!$C$10:$C$59,MATCH(C174,Projects!$B$10:$B$59,0))))</x:f>
      </x:c>
      <x:c r="N174" s="40" t="str">
        <x:f>IF(C174="","",IF(COUNTIFS(Projects!$B$10:$B$59,C174)&lt;&gt;1,"Check Project ID",INDEX(Projects!$H$10:$H$59,MATCH(C174,Projects!$B$10:$B$59,0))))</x:f>
      </x:c>
      <x:c r="O174" s="40" t="str">
        <x:f>IF(L174="","",IF(OR(L174="Check inputs",L174="Excluded"),0,1))</x:f>
      </x:c>
      <x:c r="P174" s="31"/>
      <x:c r="Q174" s="3"/>
    </x:row>
    <x:row r="175" ht="36" customHeight="1">
      <x:c r="A175" s="3"/>
      <x:c r="B175" s="35"/>
      <x:c r="C175" s="35"/>
      <x:c r="D175" s="35"/>
      <x:c r="E175" s="35"/>
      <x:c r="F175" s="35"/>
      <x:c r="G175" s="37"/>
      <x:c r="H175" s="37"/>
      <x:c r="I175" s="37"/>
      <x:c r="J175" s="35"/>
      <x:c r="K175" s="40" t="str">
        <x:f>IF(AND(ISNUMBER(G175),ISNUMBER(H175)),H175-G175,"")</x:f>
      </x:c>
      <x:c r="L175" s="40" t="str">
        <x:f>IF(COUNTA(B175:J175,P175)=0,"",IF(OR(B175="",C175="",D175="",F175="",J175="",COUNTIFS($B$10:$B$209,B175)&lt;&gt;1,COUNTIFS(Projects!$B$10:$B$59,C175)&lt;&gt;1,NOT(ISNUMBER(H175)),H175&lt;=0,AND(J175="Complete",NOT(ISNUMBER(I175)))),"Check inputs",IF(OR(J175="Cancelled",N175="Cancelled"),"Excluded",IF(J175="Complete","Complete",IF(H175&lt;Calendar!$G$5,"Overdue",IF(J175="Blocked","Blocked","Upcoming"))))))</x:f>
      </x:c>
      <x:c r="M175" s="40" t="str">
        <x:f>IF(C175="","",IF(COUNTIFS(Projects!$B$10:$B$59,C175)&lt;&gt;1,"Check Project ID",INDEX(Projects!$C$10:$C$59,MATCH(C175,Projects!$B$10:$B$59,0))))</x:f>
      </x:c>
      <x:c r="N175" s="40" t="str">
        <x:f>IF(C175="","",IF(COUNTIFS(Projects!$B$10:$B$59,C175)&lt;&gt;1,"Check Project ID",INDEX(Projects!$H$10:$H$59,MATCH(C175,Projects!$B$10:$B$59,0))))</x:f>
      </x:c>
      <x:c r="O175" s="40" t="str">
        <x:f>IF(L175="","",IF(OR(L175="Check inputs",L175="Excluded"),0,1))</x:f>
      </x:c>
      <x:c r="P175" s="35"/>
      <x:c r="Q175" s="3"/>
    </x:row>
    <x:row r="176" ht="36" customHeight="1">
      <x:c r="A176" s="3"/>
      <x:c r="B176" s="31"/>
      <x:c r="C176" s="31"/>
      <x:c r="D176" s="31"/>
      <x:c r="E176" s="31"/>
      <x:c r="F176" s="31"/>
      <x:c r="G176" s="36"/>
      <x:c r="H176" s="36"/>
      <x:c r="I176" s="36"/>
      <x:c r="J176" s="31"/>
      <x:c r="K176" s="40" t="str">
        <x:f>IF(AND(ISNUMBER(G176),ISNUMBER(H176)),H176-G176,"")</x:f>
      </x:c>
      <x:c r="L176" s="40" t="str">
        <x:f>IF(COUNTA(B176:J176,P176)=0,"",IF(OR(B176="",C176="",D176="",F176="",J176="",COUNTIFS($B$10:$B$209,B176)&lt;&gt;1,COUNTIFS(Projects!$B$10:$B$59,C176)&lt;&gt;1,NOT(ISNUMBER(H176)),H176&lt;=0,AND(J176="Complete",NOT(ISNUMBER(I176)))),"Check inputs",IF(OR(J176="Cancelled",N176="Cancelled"),"Excluded",IF(J176="Complete","Complete",IF(H176&lt;Calendar!$G$5,"Overdue",IF(J176="Blocked","Blocked","Upcoming"))))))</x:f>
      </x:c>
      <x:c r="M176" s="40" t="str">
        <x:f>IF(C176="","",IF(COUNTIFS(Projects!$B$10:$B$59,C176)&lt;&gt;1,"Check Project ID",INDEX(Projects!$C$10:$C$59,MATCH(C176,Projects!$B$10:$B$59,0))))</x:f>
      </x:c>
      <x:c r="N176" s="40" t="str">
        <x:f>IF(C176="","",IF(COUNTIFS(Projects!$B$10:$B$59,C176)&lt;&gt;1,"Check Project ID",INDEX(Projects!$H$10:$H$59,MATCH(C176,Projects!$B$10:$B$59,0))))</x:f>
      </x:c>
      <x:c r="O176" s="40" t="str">
        <x:f>IF(L176="","",IF(OR(L176="Check inputs",L176="Excluded"),0,1))</x:f>
      </x:c>
      <x:c r="P176" s="31"/>
      <x:c r="Q176" s="3"/>
    </x:row>
    <x:row r="177" ht="36" customHeight="1">
      <x:c r="A177" s="3"/>
      <x:c r="B177" s="35"/>
      <x:c r="C177" s="35"/>
      <x:c r="D177" s="35"/>
      <x:c r="E177" s="35"/>
      <x:c r="F177" s="35"/>
      <x:c r="G177" s="37"/>
      <x:c r="H177" s="37"/>
      <x:c r="I177" s="37"/>
      <x:c r="J177" s="35"/>
      <x:c r="K177" s="40" t="str">
        <x:f>IF(AND(ISNUMBER(G177),ISNUMBER(H177)),H177-G177,"")</x:f>
      </x:c>
      <x:c r="L177" s="40" t="str">
        <x:f>IF(COUNTA(B177:J177,P177)=0,"",IF(OR(B177="",C177="",D177="",F177="",J177="",COUNTIFS($B$10:$B$209,B177)&lt;&gt;1,COUNTIFS(Projects!$B$10:$B$59,C177)&lt;&gt;1,NOT(ISNUMBER(H177)),H177&lt;=0,AND(J177="Complete",NOT(ISNUMBER(I177)))),"Check inputs",IF(OR(J177="Cancelled",N177="Cancelled"),"Excluded",IF(J177="Complete","Complete",IF(H177&lt;Calendar!$G$5,"Overdue",IF(J177="Blocked","Blocked","Upcoming"))))))</x:f>
      </x:c>
      <x:c r="M177" s="40" t="str">
        <x:f>IF(C177="","",IF(COUNTIFS(Projects!$B$10:$B$59,C177)&lt;&gt;1,"Check Project ID",INDEX(Projects!$C$10:$C$59,MATCH(C177,Projects!$B$10:$B$59,0))))</x:f>
      </x:c>
      <x:c r="N177" s="40" t="str">
        <x:f>IF(C177="","",IF(COUNTIFS(Projects!$B$10:$B$59,C177)&lt;&gt;1,"Check Project ID",INDEX(Projects!$H$10:$H$59,MATCH(C177,Projects!$B$10:$B$59,0))))</x:f>
      </x:c>
      <x:c r="O177" s="40" t="str">
        <x:f>IF(L177="","",IF(OR(L177="Check inputs",L177="Excluded"),0,1))</x:f>
      </x:c>
      <x:c r="P177" s="35"/>
      <x:c r="Q177" s="3"/>
    </x:row>
    <x:row r="178" ht="36" customHeight="1">
      <x:c r="A178" s="3"/>
      <x:c r="B178" s="31"/>
      <x:c r="C178" s="31"/>
      <x:c r="D178" s="31"/>
      <x:c r="E178" s="31"/>
      <x:c r="F178" s="31"/>
      <x:c r="G178" s="36"/>
      <x:c r="H178" s="36"/>
      <x:c r="I178" s="36"/>
      <x:c r="J178" s="31"/>
      <x:c r="K178" s="40" t="str">
        <x:f>IF(AND(ISNUMBER(G178),ISNUMBER(H178)),H178-G178,"")</x:f>
      </x:c>
      <x:c r="L178" s="40" t="str">
        <x:f>IF(COUNTA(B178:J178,P178)=0,"",IF(OR(B178="",C178="",D178="",F178="",J178="",COUNTIFS($B$10:$B$209,B178)&lt;&gt;1,COUNTIFS(Projects!$B$10:$B$59,C178)&lt;&gt;1,NOT(ISNUMBER(H178)),H178&lt;=0,AND(J178="Complete",NOT(ISNUMBER(I178)))),"Check inputs",IF(OR(J178="Cancelled",N178="Cancelled"),"Excluded",IF(J178="Complete","Complete",IF(H178&lt;Calendar!$G$5,"Overdue",IF(J178="Blocked","Blocked","Upcoming"))))))</x:f>
      </x:c>
      <x:c r="M178" s="40" t="str">
        <x:f>IF(C178="","",IF(COUNTIFS(Projects!$B$10:$B$59,C178)&lt;&gt;1,"Check Project ID",INDEX(Projects!$C$10:$C$59,MATCH(C178,Projects!$B$10:$B$59,0))))</x:f>
      </x:c>
      <x:c r="N178" s="40" t="str">
        <x:f>IF(C178="","",IF(COUNTIFS(Projects!$B$10:$B$59,C178)&lt;&gt;1,"Check Project ID",INDEX(Projects!$H$10:$H$59,MATCH(C178,Projects!$B$10:$B$59,0))))</x:f>
      </x:c>
      <x:c r="O178" s="40" t="str">
        <x:f>IF(L178="","",IF(OR(L178="Check inputs",L178="Excluded"),0,1))</x:f>
      </x:c>
      <x:c r="P178" s="31"/>
      <x:c r="Q178" s="3"/>
    </x:row>
    <x:row r="179" ht="36" customHeight="1">
      <x:c r="A179" s="3"/>
      <x:c r="B179" s="35"/>
      <x:c r="C179" s="35"/>
      <x:c r="D179" s="35"/>
      <x:c r="E179" s="35"/>
      <x:c r="F179" s="35"/>
      <x:c r="G179" s="37"/>
      <x:c r="H179" s="37"/>
      <x:c r="I179" s="37"/>
      <x:c r="J179" s="35"/>
      <x:c r="K179" s="40" t="str">
        <x:f>IF(AND(ISNUMBER(G179),ISNUMBER(H179)),H179-G179,"")</x:f>
      </x:c>
      <x:c r="L179" s="40" t="str">
        <x:f>IF(COUNTA(B179:J179,P179)=0,"",IF(OR(B179="",C179="",D179="",F179="",J179="",COUNTIFS($B$10:$B$209,B179)&lt;&gt;1,COUNTIFS(Projects!$B$10:$B$59,C179)&lt;&gt;1,NOT(ISNUMBER(H179)),H179&lt;=0,AND(J179="Complete",NOT(ISNUMBER(I179)))),"Check inputs",IF(OR(J179="Cancelled",N179="Cancelled"),"Excluded",IF(J179="Complete","Complete",IF(H179&lt;Calendar!$G$5,"Overdue",IF(J179="Blocked","Blocked","Upcoming"))))))</x:f>
      </x:c>
      <x:c r="M179" s="40" t="str">
        <x:f>IF(C179="","",IF(COUNTIFS(Projects!$B$10:$B$59,C179)&lt;&gt;1,"Check Project ID",INDEX(Projects!$C$10:$C$59,MATCH(C179,Projects!$B$10:$B$59,0))))</x:f>
      </x:c>
      <x:c r="N179" s="40" t="str">
        <x:f>IF(C179="","",IF(COUNTIFS(Projects!$B$10:$B$59,C179)&lt;&gt;1,"Check Project ID",INDEX(Projects!$H$10:$H$59,MATCH(C179,Projects!$B$10:$B$59,0))))</x:f>
      </x:c>
      <x:c r="O179" s="40" t="str">
        <x:f>IF(L179="","",IF(OR(L179="Check inputs",L179="Excluded"),0,1))</x:f>
      </x:c>
      <x:c r="P179" s="35"/>
      <x:c r="Q179" s="3"/>
    </x:row>
    <x:row r="180" ht="36" customHeight="1">
      <x:c r="A180" s="3"/>
      <x:c r="B180" s="31"/>
      <x:c r="C180" s="31"/>
      <x:c r="D180" s="31"/>
      <x:c r="E180" s="31"/>
      <x:c r="F180" s="31"/>
      <x:c r="G180" s="36"/>
      <x:c r="H180" s="36"/>
      <x:c r="I180" s="36"/>
      <x:c r="J180" s="31"/>
      <x:c r="K180" s="40" t="str">
        <x:f>IF(AND(ISNUMBER(G180),ISNUMBER(H180)),H180-G180,"")</x:f>
      </x:c>
      <x:c r="L180" s="40" t="str">
        <x:f>IF(COUNTA(B180:J180,P180)=0,"",IF(OR(B180="",C180="",D180="",F180="",J180="",COUNTIFS($B$10:$B$209,B180)&lt;&gt;1,COUNTIFS(Projects!$B$10:$B$59,C180)&lt;&gt;1,NOT(ISNUMBER(H180)),H180&lt;=0,AND(J180="Complete",NOT(ISNUMBER(I180)))),"Check inputs",IF(OR(J180="Cancelled",N180="Cancelled"),"Excluded",IF(J180="Complete","Complete",IF(H180&lt;Calendar!$G$5,"Overdue",IF(J180="Blocked","Blocked","Upcoming"))))))</x:f>
      </x:c>
      <x:c r="M180" s="40" t="str">
        <x:f>IF(C180="","",IF(COUNTIFS(Projects!$B$10:$B$59,C180)&lt;&gt;1,"Check Project ID",INDEX(Projects!$C$10:$C$59,MATCH(C180,Projects!$B$10:$B$59,0))))</x:f>
      </x:c>
      <x:c r="N180" s="40" t="str">
        <x:f>IF(C180="","",IF(COUNTIFS(Projects!$B$10:$B$59,C180)&lt;&gt;1,"Check Project ID",INDEX(Projects!$H$10:$H$59,MATCH(C180,Projects!$B$10:$B$59,0))))</x:f>
      </x:c>
      <x:c r="O180" s="40" t="str">
        <x:f>IF(L180="","",IF(OR(L180="Check inputs",L180="Excluded"),0,1))</x:f>
      </x:c>
      <x:c r="P180" s="31"/>
      <x:c r="Q180" s="3"/>
    </x:row>
    <x:row r="181" ht="36" customHeight="1">
      <x:c r="A181" s="3"/>
      <x:c r="B181" s="35"/>
      <x:c r="C181" s="35"/>
      <x:c r="D181" s="35"/>
      <x:c r="E181" s="35"/>
      <x:c r="F181" s="35"/>
      <x:c r="G181" s="37"/>
      <x:c r="H181" s="37"/>
      <x:c r="I181" s="37"/>
      <x:c r="J181" s="35"/>
      <x:c r="K181" s="40" t="str">
        <x:f>IF(AND(ISNUMBER(G181),ISNUMBER(H181)),H181-G181,"")</x:f>
      </x:c>
      <x:c r="L181" s="40" t="str">
        <x:f>IF(COUNTA(B181:J181,P181)=0,"",IF(OR(B181="",C181="",D181="",F181="",J181="",COUNTIFS($B$10:$B$209,B181)&lt;&gt;1,COUNTIFS(Projects!$B$10:$B$59,C181)&lt;&gt;1,NOT(ISNUMBER(H181)),H181&lt;=0,AND(J181="Complete",NOT(ISNUMBER(I181)))),"Check inputs",IF(OR(J181="Cancelled",N181="Cancelled"),"Excluded",IF(J181="Complete","Complete",IF(H181&lt;Calendar!$G$5,"Overdue",IF(J181="Blocked","Blocked","Upcoming"))))))</x:f>
      </x:c>
      <x:c r="M181" s="40" t="str">
        <x:f>IF(C181="","",IF(COUNTIFS(Projects!$B$10:$B$59,C181)&lt;&gt;1,"Check Project ID",INDEX(Projects!$C$10:$C$59,MATCH(C181,Projects!$B$10:$B$59,0))))</x:f>
      </x:c>
      <x:c r="N181" s="40" t="str">
        <x:f>IF(C181="","",IF(COUNTIFS(Projects!$B$10:$B$59,C181)&lt;&gt;1,"Check Project ID",INDEX(Projects!$H$10:$H$59,MATCH(C181,Projects!$B$10:$B$59,0))))</x:f>
      </x:c>
      <x:c r="O181" s="40" t="str">
        <x:f>IF(L181="","",IF(OR(L181="Check inputs",L181="Excluded"),0,1))</x:f>
      </x:c>
      <x:c r="P181" s="35"/>
      <x:c r="Q181" s="3"/>
    </x:row>
    <x:row r="182" ht="36" customHeight="1">
      <x:c r="A182" s="3"/>
      <x:c r="B182" s="31"/>
      <x:c r="C182" s="31"/>
      <x:c r="D182" s="31"/>
      <x:c r="E182" s="31"/>
      <x:c r="F182" s="31"/>
      <x:c r="G182" s="36"/>
      <x:c r="H182" s="36"/>
      <x:c r="I182" s="36"/>
      <x:c r="J182" s="31"/>
      <x:c r="K182" s="40" t="str">
        <x:f>IF(AND(ISNUMBER(G182),ISNUMBER(H182)),H182-G182,"")</x:f>
      </x:c>
      <x:c r="L182" s="40" t="str">
        <x:f>IF(COUNTA(B182:J182,P182)=0,"",IF(OR(B182="",C182="",D182="",F182="",J182="",COUNTIFS($B$10:$B$209,B182)&lt;&gt;1,COUNTIFS(Projects!$B$10:$B$59,C182)&lt;&gt;1,NOT(ISNUMBER(H182)),H182&lt;=0,AND(J182="Complete",NOT(ISNUMBER(I182)))),"Check inputs",IF(OR(J182="Cancelled",N182="Cancelled"),"Excluded",IF(J182="Complete","Complete",IF(H182&lt;Calendar!$G$5,"Overdue",IF(J182="Blocked","Blocked","Upcoming"))))))</x:f>
      </x:c>
      <x:c r="M182" s="40" t="str">
        <x:f>IF(C182="","",IF(COUNTIFS(Projects!$B$10:$B$59,C182)&lt;&gt;1,"Check Project ID",INDEX(Projects!$C$10:$C$59,MATCH(C182,Projects!$B$10:$B$59,0))))</x:f>
      </x:c>
      <x:c r="N182" s="40" t="str">
        <x:f>IF(C182="","",IF(COUNTIFS(Projects!$B$10:$B$59,C182)&lt;&gt;1,"Check Project ID",INDEX(Projects!$H$10:$H$59,MATCH(C182,Projects!$B$10:$B$59,0))))</x:f>
      </x:c>
      <x:c r="O182" s="40" t="str">
        <x:f>IF(L182="","",IF(OR(L182="Check inputs",L182="Excluded"),0,1))</x:f>
      </x:c>
      <x:c r="P182" s="31"/>
      <x:c r="Q182" s="3"/>
    </x:row>
    <x:row r="183" ht="36" customHeight="1">
      <x:c r="A183" s="3"/>
      <x:c r="B183" s="35"/>
      <x:c r="C183" s="35"/>
      <x:c r="D183" s="35"/>
      <x:c r="E183" s="35"/>
      <x:c r="F183" s="35"/>
      <x:c r="G183" s="37"/>
      <x:c r="H183" s="37"/>
      <x:c r="I183" s="37"/>
      <x:c r="J183" s="35"/>
      <x:c r="K183" s="40" t="str">
        <x:f>IF(AND(ISNUMBER(G183),ISNUMBER(H183)),H183-G183,"")</x:f>
      </x:c>
      <x:c r="L183" s="40" t="str">
        <x:f>IF(COUNTA(B183:J183,P183)=0,"",IF(OR(B183="",C183="",D183="",F183="",J183="",COUNTIFS($B$10:$B$209,B183)&lt;&gt;1,COUNTIFS(Projects!$B$10:$B$59,C183)&lt;&gt;1,NOT(ISNUMBER(H183)),H183&lt;=0,AND(J183="Complete",NOT(ISNUMBER(I183)))),"Check inputs",IF(OR(J183="Cancelled",N183="Cancelled"),"Excluded",IF(J183="Complete","Complete",IF(H183&lt;Calendar!$G$5,"Overdue",IF(J183="Blocked","Blocked","Upcoming"))))))</x:f>
      </x:c>
      <x:c r="M183" s="40" t="str">
        <x:f>IF(C183="","",IF(COUNTIFS(Projects!$B$10:$B$59,C183)&lt;&gt;1,"Check Project ID",INDEX(Projects!$C$10:$C$59,MATCH(C183,Projects!$B$10:$B$59,0))))</x:f>
      </x:c>
      <x:c r="N183" s="40" t="str">
        <x:f>IF(C183="","",IF(COUNTIFS(Projects!$B$10:$B$59,C183)&lt;&gt;1,"Check Project ID",INDEX(Projects!$H$10:$H$59,MATCH(C183,Projects!$B$10:$B$59,0))))</x:f>
      </x:c>
      <x:c r="O183" s="40" t="str">
        <x:f>IF(L183="","",IF(OR(L183="Check inputs",L183="Excluded"),0,1))</x:f>
      </x:c>
      <x:c r="P183" s="35"/>
      <x:c r="Q183" s="3"/>
    </x:row>
    <x:row r="184" ht="36" customHeight="1">
      <x:c r="A184" s="3"/>
      <x:c r="B184" s="31"/>
      <x:c r="C184" s="31"/>
      <x:c r="D184" s="31"/>
      <x:c r="E184" s="31"/>
      <x:c r="F184" s="31"/>
      <x:c r="G184" s="36"/>
      <x:c r="H184" s="36"/>
      <x:c r="I184" s="36"/>
      <x:c r="J184" s="31"/>
      <x:c r="K184" s="40" t="str">
        <x:f>IF(AND(ISNUMBER(G184),ISNUMBER(H184)),H184-G184,"")</x:f>
      </x:c>
      <x:c r="L184" s="40" t="str">
        <x:f>IF(COUNTA(B184:J184,P184)=0,"",IF(OR(B184="",C184="",D184="",F184="",J184="",COUNTIFS($B$10:$B$209,B184)&lt;&gt;1,COUNTIFS(Projects!$B$10:$B$59,C184)&lt;&gt;1,NOT(ISNUMBER(H184)),H184&lt;=0,AND(J184="Complete",NOT(ISNUMBER(I184)))),"Check inputs",IF(OR(J184="Cancelled",N184="Cancelled"),"Excluded",IF(J184="Complete","Complete",IF(H184&lt;Calendar!$G$5,"Overdue",IF(J184="Blocked","Blocked","Upcoming"))))))</x:f>
      </x:c>
      <x:c r="M184" s="40" t="str">
        <x:f>IF(C184="","",IF(COUNTIFS(Projects!$B$10:$B$59,C184)&lt;&gt;1,"Check Project ID",INDEX(Projects!$C$10:$C$59,MATCH(C184,Projects!$B$10:$B$59,0))))</x:f>
      </x:c>
      <x:c r="N184" s="40" t="str">
        <x:f>IF(C184="","",IF(COUNTIFS(Projects!$B$10:$B$59,C184)&lt;&gt;1,"Check Project ID",INDEX(Projects!$H$10:$H$59,MATCH(C184,Projects!$B$10:$B$59,0))))</x:f>
      </x:c>
      <x:c r="O184" s="40" t="str">
        <x:f>IF(L184="","",IF(OR(L184="Check inputs",L184="Excluded"),0,1))</x:f>
      </x:c>
      <x:c r="P184" s="31"/>
      <x:c r="Q184" s="3"/>
    </x:row>
    <x:row r="185" ht="36" customHeight="1">
      <x:c r="A185" s="3"/>
      <x:c r="B185" s="35"/>
      <x:c r="C185" s="35"/>
      <x:c r="D185" s="35"/>
      <x:c r="E185" s="35"/>
      <x:c r="F185" s="35"/>
      <x:c r="G185" s="37"/>
      <x:c r="H185" s="37"/>
      <x:c r="I185" s="37"/>
      <x:c r="J185" s="35"/>
      <x:c r="K185" s="40" t="str">
        <x:f>IF(AND(ISNUMBER(G185),ISNUMBER(H185)),H185-G185,"")</x:f>
      </x:c>
      <x:c r="L185" s="40" t="str">
        <x:f>IF(COUNTA(B185:J185,P185)=0,"",IF(OR(B185="",C185="",D185="",F185="",J185="",COUNTIFS($B$10:$B$209,B185)&lt;&gt;1,COUNTIFS(Projects!$B$10:$B$59,C185)&lt;&gt;1,NOT(ISNUMBER(H185)),H185&lt;=0,AND(J185="Complete",NOT(ISNUMBER(I185)))),"Check inputs",IF(OR(J185="Cancelled",N185="Cancelled"),"Excluded",IF(J185="Complete","Complete",IF(H185&lt;Calendar!$G$5,"Overdue",IF(J185="Blocked","Blocked","Upcoming"))))))</x:f>
      </x:c>
      <x:c r="M185" s="40" t="str">
        <x:f>IF(C185="","",IF(COUNTIFS(Projects!$B$10:$B$59,C185)&lt;&gt;1,"Check Project ID",INDEX(Projects!$C$10:$C$59,MATCH(C185,Projects!$B$10:$B$59,0))))</x:f>
      </x:c>
      <x:c r="N185" s="40" t="str">
        <x:f>IF(C185="","",IF(COUNTIFS(Projects!$B$10:$B$59,C185)&lt;&gt;1,"Check Project ID",INDEX(Projects!$H$10:$H$59,MATCH(C185,Projects!$B$10:$B$59,0))))</x:f>
      </x:c>
      <x:c r="O185" s="40" t="str">
        <x:f>IF(L185="","",IF(OR(L185="Check inputs",L185="Excluded"),0,1))</x:f>
      </x:c>
      <x:c r="P185" s="35"/>
      <x:c r="Q185" s="3"/>
    </x:row>
    <x:row r="186" ht="36" customHeight="1">
      <x:c r="A186" s="3"/>
      <x:c r="B186" s="31"/>
      <x:c r="C186" s="31"/>
      <x:c r="D186" s="31"/>
      <x:c r="E186" s="31"/>
      <x:c r="F186" s="31"/>
      <x:c r="G186" s="36"/>
      <x:c r="H186" s="36"/>
      <x:c r="I186" s="36"/>
      <x:c r="J186" s="31"/>
      <x:c r="K186" s="40" t="str">
        <x:f>IF(AND(ISNUMBER(G186),ISNUMBER(H186)),H186-G186,"")</x:f>
      </x:c>
      <x:c r="L186" s="40" t="str">
        <x:f>IF(COUNTA(B186:J186,P186)=0,"",IF(OR(B186="",C186="",D186="",F186="",J186="",COUNTIFS($B$10:$B$209,B186)&lt;&gt;1,COUNTIFS(Projects!$B$10:$B$59,C186)&lt;&gt;1,NOT(ISNUMBER(H186)),H186&lt;=0,AND(J186="Complete",NOT(ISNUMBER(I186)))),"Check inputs",IF(OR(J186="Cancelled",N186="Cancelled"),"Excluded",IF(J186="Complete","Complete",IF(H186&lt;Calendar!$G$5,"Overdue",IF(J186="Blocked","Blocked","Upcoming"))))))</x:f>
      </x:c>
      <x:c r="M186" s="40" t="str">
        <x:f>IF(C186="","",IF(COUNTIFS(Projects!$B$10:$B$59,C186)&lt;&gt;1,"Check Project ID",INDEX(Projects!$C$10:$C$59,MATCH(C186,Projects!$B$10:$B$59,0))))</x:f>
      </x:c>
      <x:c r="N186" s="40" t="str">
        <x:f>IF(C186="","",IF(COUNTIFS(Projects!$B$10:$B$59,C186)&lt;&gt;1,"Check Project ID",INDEX(Projects!$H$10:$H$59,MATCH(C186,Projects!$B$10:$B$59,0))))</x:f>
      </x:c>
      <x:c r="O186" s="40" t="str">
        <x:f>IF(L186="","",IF(OR(L186="Check inputs",L186="Excluded"),0,1))</x:f>
      </x:c>
      <x:c r="P186" s="31"/>
      <x:c r="Q186" s="3"/>
    </x:row>
    <x:row r="187" ht="36" customHeight="1">
      <x:c r="A187" s="3"/>
      <x:c r="B187" s="35"/>
      <x:c r="C187" s="35"/>
      <x:c r="D187" s="35"/>
      <x:c r="E187" s="35"/>
      <x:c r="F187" s="35"/>
      <x:c r="G187" s="37"/>
      <x:c r="H187" s="37"/>
      <x:c r="I187" s="37"/>
      <x:c r="J187" s="35"/>
      <x:c r="K187" s="40" t="str">
        <x:f>IF(AND(ISNUMBER(G187),ISNUMBER(H187)),H187-G187,"")</x:f>
      </x:c>
      <x:c r="L187" s="40" t="str">
        <x:f>IF(COUNTA(B187:J187,P187)=0,"",IF(OR(B187="",C187="",D187="",F187="",J187="",COUNTIFS($B$10:$B$209,B187)&lt;&gt;1,COUNTIFS(Projects!$B$10:$B$59,C187)&lt;&gt;1,NOT(ISNUMBER(H187)),H187&lt;=0,AND(J187="Complete",NOT(ISNUMBER(I187)))),"Check inputs",IF(OR(J187="Cancelled",N187="Cancelled"),"Excluded",IF(J187="Complete","Complete",IF(H187&lt;Calendar!$G$5,"Overdue",IF(J187="Blocked","Blocked","Upcoming"))))))</x:f>
      </x:c>
      <x:c r="M187" s="40" t="str">
        <x:f>IF(C187="","",IF(COUNTIFS(Projects!$B$10:$B$59,C187)&lt;&gt;1,"Check Project ID",INDEX(Projects!$C$10:$C$59,MATCH(C187,Projects!$B$10:$B$59,0))))</x:f>
      </x:c>
      <x:c r="N187" s="40" t="str">
        <x:f>IF(C187="","",IF(COUNTIFS(Projects!$B$10:$B$59,C187)&lt;&gt;1,"Check Project ID",INDEX(Projects!$H$10:$H$59,MATCH(C187,Projects!$B$10:$B$59,0))))</x:f>
      </x:c>
      <x:c r="O187" s="40" t="str">
        <x:f>IF(L187="","",IF(OR(L187="Check inputs",L187="Excluded"),0,1))</x:f>
      </x:c>
      <x:c r="P187" s="35"/>
      <x:c r="Q187" s="3"/>
    </x:row>
    <x:row r="188" ht="36" customHeight="1">
      <x:c r="A188" s="3"/>
      <x:c r="B188" s="31"/>
      <x:c r="C188" s="31"/>
      <x:c r="D188" s="31"/>
      <x:c r="E188" s="31"/>
      <x:c r="F188" s="31"/>
      <x:c r="G188" s="36"/>
      <x:c r="H188" s="36"/>
      <x:c r="I188" s="36"/>
      <x:c r="J188" s="31"/>
      <x:c r="K188" s="40" t="str">
        <x:f>IF(AND(ISNUMBER(G188),ISNUMBER(H188)),H188-G188,"")</x:f>
      </x:c>
      <x:c r="L188" s="40" t="str">
        <x:f>IF(COUNTA(B188:J188,P188)=0,"",IF(OR(B188="",C188="",D188="",F188="",J188="",COUNTIFS($B$10:$B$209,B188)&lt;&gt;1,COUNTIFS(Projects!$B$10:$B$59,C188)&lt;&gt;1,NOT(ISNUMBER(H188)),H188&lt;=0,AND(J188="Complete",NOT(ISNUMBER(I188)))),"Check inputs",IF(OR(J188="Cancelled",N188="Cancelled"),"Excluded",IF(J188="Complete","Complete",IF(H188&lt;Calendar!$G$5,"Overdue",IF(J188="Blocked","Blocked","Upcoming"))))))</x:f>
      </x:c>
      <x:c r="M188" s="40" t="str">
        <x:f>IF(C188="","",IF(COUNTIFS(Projects!$B$10:$B$59,C188)&lt;&gt;1,"Check Project ID",INDEX(Projects!$C$10:$C$59,MATCH(C188,Projects!$B$10:$B$59,0))))</x:f>
      </x:c>
      <x:c r="N188" s="40" t="str">
        <x:f>IF(C188="","",IF(COUNTIFS(Projects!$B$10:$B$59,C188)&lt;&gt;1,"Check Project ID",INDEX(Projects!$H$10:$H$59,MATCH(C188,Projects!$B$10:$B$59,0))))</x:f>
      </x:c>
      <x:c r="O188" s="40" t="str">
        <x:f>IF(L188="","",IF(OR(L188="Check inputs",L188="Excluded"),0,1))</x:f>
      </x:c>
      <x:c r="P188" s="31"/>
      <x:c r="Q188" s="3"/>
    </x:row>
    <x:row r="189" ht="36" customHeight="1">
      <x:c r="A189" s="3"/>
      <x:c r="B189" s="35"/>
      <x:c r="C189" s="35"/>
      <x:c r="D189" s="35"/>
      <x:c r="E189" s="35"/>
      <x:c r="F189" s="35"/>
      <x:c r="G189" s="37"/>
      <x:c r="H189" s="37"/>
      <x:c r="I189" s="37"/>
      <x:c r="J189" s="35"/>
      <x:c r="K189" s="40" t="str">
        <x:f>IF(AND(ISNUMBER(G189),ISNUMBER(H189)),H189-G189,"")</x:f>
      </x:c>
      <x:c r="L189" s="40" t="str">
        <x:f>IF(COUNTA(B189:J189,P189)=0,"",IF(OR(B189="",C189="",D189="",F189="",J189="",COUNTIFS($B$10:$B$209,B189)&lt;&gt;1,COUNTIFS(Projects!$B$10:$B$59,C189)&lt;&gt;1,NOT(ISNUMBER(H189)),H189&lt;=0,AND(J189="Complete",NOT(ISNUMBER(I189)))),"Check inputs",IF(OR(J189="Cancelled",N189="Cancelled"),"Excluded",IF(J189="Complete","Complete",IF(H189&lt;Calendar!$G$5,"Overdue",IF(J189="Blocked","Blocked","Upcoming"))))))</x:f>
      </x:c>
      <x:c r="M189" s="40" t="str">
        <x:f>IF(C189="","",IF(COUNTIFS(Projects!$B$10:$B$59,C189)&lt;&gt;1,"Check Project ID",INDEX(Projects!$C$10:$C$59,MATCH(C189,Projects!$B$10:$B$59,0))))</x:f>
      </x:c>
      <x:c r="N189" s="40" t="str">
        <x:f>IF(C189="","",IF(COUNTIFS(Projects!$B$10:$B$59,C189)&lt;&gt;1,"Check Project ID",INDEX(Projects!$H$10:$H$59,MATCH(C189,Projects!$B$10:$B$59,0))))</x:f>
      </x:c>
      <x:c r="O189" s="40" t="str">
        <x:f>IF(L189="","",IF(OR(L189="Check inputs",L189="Excluded"),0,1))</x:f>
      </x:c>
      <x:c r="P189" s="35"/>
      <x:c r="Q189" s="3"/>
    </x:row>
    <x:row r="190" ht="36" customHeight="1">
      <x:c r="A190" s="3"/>
      <x:c r="B190" s="31"/>
      <x:c r="C190" s="31"/>
      <x:c r="D190" s="31"/>
      <x:c r="E190" s="31"/>
      <x:c r="F190" s="31"/>
      <x:c r="G190" s="36"/>
      <x:c r="H190" s="36"/>
      <x:c r="I190" s="36"/>
      <x:c r="J190" s="31"/>
      <x:c r="K190" s="40" t="str">
        <x:f>IF(AND(ISNUMBER(G190),ISNUMBER(H190)),H190-G190,"")</x:f>
      </x:c>
      <x:c r="L190" s="40" t="str">
        <x:f>IF(COUNTA(B190:J190,P190)=0,"",IF(OR(B190="",C190="",D190="",F190="",J190="",COUNTIFS($B$10:$B$209,B190)&lt;&gt;1,COUNTIFS(Projects!$B$10:$B$59,C190)&lt;&gt;1,NOT(ISNUMBER(H190)),H190&lt;=0,AND(J190="Complete",NOT(ISNUMBER(I190)))),"Check inputs",IF(OR(J190="Cancelled",N190="Cancelled"),"Excluded",IF(J190="Complete","Complete",IF(H190&lt;Calendar!$G$5,"Overdue",IF(J190="Blocked","Blocked","Upcoming"))))))</x:f>
      </x:c>
      <x:c r="M190" s="40" t="str">
        <x:f>IF(C190="","",IF(COUNTIFS(Projects!$B$10:$B$59,C190)&lt;&gt;1,"Check Project ID",INDEX(Projects!$C$10:$C$59,MATCH(C190,Projects!$B$10:$B$59,0))))</x:f>
      </x:c>
      <x:c r="N190" s="40" t="str">
        <x:f>IF(C190="","",IF(COUNTIFS(Projects!$B$10:$B$59,C190)&lt;&gt;1,"Check Project ID",INDEX(Projects!$H$10:$H$59,MATCH(C190,Projects!$B$10:$B$59,0))))</x:f>
      </x:c>
      <x:c r="O190" s="40" t="str">
        <x:f>IF(L190="","",IF(OR(L190="Check inputs",L190="Excluded"),0,1))</x:f>
      </x:c>
      <x:c r="P190" s="31"/>
      <x:c r="Q190" s="3"/>
    </x:row>
    <x:row r="191" ht="36" customHeight="1">
      <x:c r="A191" s="3"/>
      <x:c r="B191" s="35"/>
      <x:c r="C191" s="35"/>
      <x:c r="D191" s="35"/>
      <x:c r="E191" s="35"/>
      <x:c r="F191" s="35"/>
      <x:c r="G191" s="37"/>
      <x:c r="H191" s="37"/>
      <x:c r="I191" s="37"/>
      <x:c r="J191" s="35"/>
      <x:c r="K191" s="40" t="str">
        <x:f>IF(AND(ISNUMBER(G191),ISNUMBER(H191)),H191-G191,"")</x:f>
      </x:c>
      <x:c r="L191" s="40" t="str">
        <x:f>IF(COUNTA(B191:J191,P191)=0,"",IF(OR(B191="",C191="",D191="",F191="",J191="",COUNTIFS($B$10:$B$209,B191)&lt;&gt;1,COUNTIFS(Projects!$B$10:$B$59,C191)&lt;&gt;1,NOT(ISNUMBER(H191)),H191&lt;=0,AND(J191="Complete",NOT(ISNUMBER(I191)))),"Check inputs",IF(OR(J191="Cancelled",N191="Cancelled"),"Excluded",IF(J191="Complete","Complete",IF(H191&lt;Calendar!$G$5,"Overdue",IF(J191="Blocked","Blocked","Upcoming"))))))</x:f>
      </x:c>
      <x:c r="M191" s="40" t="str">
        <x:f>IF(C191="","",IF(COUNTIFS(Projects!$B$10:$B$59,C191)&lt;&gt;1,"Check Project ID",INDEX(Projects!$C$10:$C$59,MATCH(C191,Projects!$B$10:$B$59,0))))</x:f>
      </x:c>
      <x:c r="N191" s="40" t="str">
        <x:f>IF(C191="","",IF(COUNTIFS(Projects!$B$10:$B$59,C191)&lt;&gt;1,"Check Project ID",INDEX(Projects!$H$10:$H$59,MATCH(C191,Projects!$B$10:$B$59,0))))</x:f>
      </x:c>
      <x:c r="O191" s="40" t="str">
        <x:f>IF(L191="","",IF(OR(L191="Check inputs",L191="Excluded"),0,1))</x:f>
      </x:c>
      <x:c r="P191" s="35"/>
      <x:c r="Q191" s="3"/>
    </x:row>
    <x:row r="192" ht="36" customHeight="1">
      <x:c r="A192" s="3"/>
      <x:c r="B192" s="31"/>
      <x:c r="C192" s="31"/>
      <x:c r="D192" s="31"/>
      <x:c r="E192" s="31"/>
      <x:c r="F192" s="31"/>
      <x:c r="G192" s="36"/>
      <x:c r="H192" s="36"/>
      <x:c r="I192" s="36"/>
      <x:c r="J192" s="31"/>
      <x:c r="K192" s="40" t="str">
        <x:f>IF(AND(ISNUMBER(G192),ISNUMBER(H192)),H192-G192,"")</x:f>
      </x:c>
      <x:c r="L192" s="40" t="str">
        <x:f>IF(COUNTA(B192:J192,P192)=0,"",IF(OR(B192="",C192="",D192="",F192="",J192="",COUNTIFS($B$10:$B$209,B192)&lt;&gt;1,COUNTIFS(Projects!$B$10:$B$59,C192)&lt;&gt;1,NOT(ISNUMBER(H192)),H192&lt;=0,AND(J192="Complete",NOT(ISNUMBER(I192)))),"Check inputs",IF(OR(J192="Cancelled",N192="Cancelled"),"Excluded",IF(J192="Complete","Complete",IF(H192&lt;Calendar!$G$5,"Overdue",IF(J192="Blocked","Blocked","Upcoming"))))))</x:f>
      </x:c>
      <x:c r="M192" s="40" t="str">
        <x:f>IF(C192="","",IF(COUNTIFS(Projects!$B$10:$B$59,C192)&lt;&gt;1,"Check Project ID",INDEX(Projects!$C$10:$C$59,MATCH(C192,Projects!$B$10:$B$59,0))))</x:f>
      </x:c>
      <x:c r="N192" s="40" t="str">
        <x:f>IF(C192="","",IF(COUNTIFS(Projects!$B$10:$B$59,C192)&lt;&gt;1,"Check Project ID",INDEX(Projects!$H$10:$H$59,MATCH(C192,Projects!$B$10:$B$59,0))))</x:f>
      </x:c>
      <x:c r="O192" s="40" t="str">
        <x:f>IF(L192="","",IF(OR(L192="Check inputs",L192="Excluded"),0,1))</x:f>
      </x:c>
      <x:c r="P192" s="31"/>
      <x:c r="Q192" s="3"/>
    </x:row>
    <x:row r="193" ht="36" customHeight="1">
      <x:c r="A193" s="3"/>
      <x:c r="B193" s="35"/>
      <x:c r="C193" s="35"/>
      <x:c r="D193" s="35"/>
      <x:c r="E193" s="35"/>
      <x:c r="F193" s="35"/>
      <x:c r="G193" s="37"/>
      <x:c r="H193" s="37"/>
      <x:c r="I193" s="37"/>
      <x:c r="J193" s="35"/>
      <x:c r="K193" s="40" t="str">
        <x:f>IF(AND(ISNUMBER(G193),ISNUMBER(H193)),H193-G193,"")</x:f>
      </x:c>
      <x:c r="L193" s="40" t="str">
        <x:f>IF(COUNTA(B193:J193,P193)=0,"",IF(OR(B193="",C193="",D193="",F193="",J193="",COUNTIFS($B$10:$B$209,B193)&lt;&gt;1,COUNTIFS(Projects!$B$10:$B$59,C193)&lt;&gt;1,NOT(ISNUMBER(H193)),H193&lt;=0,AND(J193="Complete",NOT(ISNUMBER(I193)))),"Check inputs",IF(OR(J193="Cancelled",N193="Cancelled"),"Excluded",IF(J193="Complete","Complete",IF(H193&lt;Calendar!$G$5,"Overdue",IF(J193="Blocked","Blocked","Upcoming"))))))</x:f>
      </x:c>
      <x:c r="M193" s="40" t="str">
        <x:f>IF(C193="","",IF(COUNTIFS(Projects!$B$10:$B$59,C193)&lt;&gt;1,"Check Project ID",INDEX(Projects!$C$10:$C$59,MATCH(C193,Projects!$B$10:$B$59,0))))</x:f>
      </x:c>
      <x:c r="N193" s="40" t="str">
        <x:f>IF(C193="","",IF(COUNTIFS(Projects!$B$10:$B$59,C193)&lt;&gt;1,"Check Project ID",INDEX(Projects!$H$10:$H$59,MATCH(C193,Projects!$B$10:$B$59,0))))</x:f>
      </x:c>
      <x:c r="O193" s="40" t="str">
        <x:f>IF(L193="","",IF(OR(L193="Check inputs",L193="Excluded"),0,1))</x:f>
      </x:c>
      <x:c r="P193" s="35"/>
      <x:c r="Q193" s="3"/>
    </x:row>
    <x:row r="194" ht="36" customHeight="1">
      <x:c r="A194" s="3"/>
      <x:c r="B194" s="31"/>
      <x:c r="C194" s="31"/>
      <x:c r="D194" s="31"/>
      <x:c r="E194" s="31"/>
      <x:c r="F194" s="31"/>
      <x:c r="G194" s="36"/>
      <x:c r="H194" s="36"/>
      <x:c r="I194" s="36"/>
      <x:c r="J194" s="31"/>
      <x:c r="K194" s="40" t="str">
        <x:f>IF(AND(ISNUMBER(G194),ISNUMBER(H194)),H194-G194,"")</x:f>
      </x:c>
      <x:c r="L194" s="40" t="str">
        <x:f>IF(COUNTA(B194:J194,P194)=0,"",IF(OR(B194="",C194="",D194="",F194="",J194="",COUNTIFS($B$10:$B$209,B194)&lt;&gt;1,COUNTIFS(Projects!$B$10:$B$59,C194)&lt;&gt;1,NOT(ISNUMBER(H194)),H194&lt;=0,AND(J194="Complete",NOT(ISNUMBER(I194)))),"Check inputs",IF(OR(J194="Cancelled",N194="Cancelled"),"Excluded",IF(J194="Complete","Complete",IF(H194&lt;Calendar!$G$5,"Overdue",IF(J194="Blocked","Blocked","Upcoming"))))))</x:f>
      </x:c>
      <x:c r="M194" s="40" t="str">
        <x:f>IF(C194="","",IF(COUNTIFS(Projects!$B$10:$B$59,C194)&lt;&gt;1,"Check Project ID",INDEX(Projects!$C$10:$C$59,MATCH(C194,Projects!$B$10:$B$59,0))))</x:f>
      </x:c>
      <x:c r="N194" s="40" t="str">
        <x:f>IF(C194="","",IF(COUNTIFS(Projects!$B$10:$B$59,C194)&lt;&gt;1,"Check Project ID",INDEX(Projects!$H$10:$H$59,MATCH(C194,Projects!$B$10:$B$59,0))))</x:f>
      </x:c>
      <x:c r="O194" s="40" t="str">
        <x:f>IF(L194="","",IF(OR(L194="Check inputs",L194="Excluded"),0,1))</x:f>
      </x:c>
      <x:c r="P194" s="31"/>
      <x:c r="Q194" s="3"/>
    </x:row>
    <x:row r="195" ht="36" customHeight="1">
      <x:c r="A195" s="3"/>
      <x:c r="B195" s="35"/>
      <x:c r="C195" s="35"/>
      <x:c r="D195" s="35"/>
      <x:c r="E195" s="35"/>
      <x:c r="F195" s="35"/>
      <x:c r="G195" s="37"/>
      <x:c r="H195" s="37"/>
      <x:c r="I195" s="37"/>
      <x:c r="J195" s="35"/>
      <x:c r="K195" s="40" t="str">
        <x:f>IF(AND(ISNUMBER(G195),ISNUMBER(H195)),H195-G195,"")</x:f>
      </x:c>
      <x:c r="L195" s="40" t="str">
        <x:f>IF(COUNTA(B195:J195,P195)=0,"",IF(OR(B195="",C195="",D195="",F195="",J195="",COUNTIFS($B$10:$B$209,B195)&lt;&gt;1,COUNTIFS(Projects!$B$10:$B$59,C195)&lt;&gt;1,NOT(ISNUMBER(H195)),H195&lt;=0,AND(J195="Complete",NOT(ISNUMBER(I195)))),"Check inputs",IF(OR(J195="Cancelled",N195="Cancelled"),"Excluded",IF(J195="Complete","Complete",IF(H195&lt;Calendar!$G$5,"Overdue",IF(J195="Blocked","Blocked","Upcoming"))))))</x:f>
      </x:c>
      <x:c r="M195" s="40" t="str">
        <x:f>IF(C195="","",IF(COUNTIFS(Projects!$B$10:$B$59,C195)&lt;&gt;1,"Check Project ID",INDEX(Projects!$C$10:$C$59,MATCH(C195,Projects!$B$10:$B$59,0))))</x:f>
      </x:c>
      <x:c r="N195" s="40" t="str">
        <x:f>IF(C195="","",IF(COUNTIFS(Projects!$B$10:$B$59,C195)&lt;&gt;1,"Check Project ID",INDEX(Projects!$H$10:$H$59,MATCH(C195,Projects!$B$10:$B$59,0))))</x:f>
      </x:c>
      <x:c r="O195" s="40" t="str">
        <x:f>IF(L195="","",IF(OR(L195="Check inputs",L195="Excluded"),0,1))</x:f>
      </x:c>
      <x:c r="P195" s="35"/>
      <x:c r="Q195" s="3"/>
    </x:row>
    <x:row r="196" ht="36" customHeight="1">
      <x:c r="A196" s="3"/>
      <x:c r="B196" s="31"/>
      <x:c r="C196" s="31"/>
      <x:c r="D196" s="31"/>
      <x:c r="E196" s="31"/>
      <x:c r="F196" s="31"/>
      <x:c r="G196" s="36"/>
      <x:c r="H196" s="36"/>
      <x:c r="I196" s="36"/>
      <x:c r="J196" s="31"/>
      <x:c r="K196" s="40" t="str">
        <x:f>IF(AND(ISNUMBER(G196),ISNUMBER(H196)),H196-G196,"")</x:f>
      </x:c>
      <x:c r="L196" s="40" t="str">
        <x:f>IF(COUNTA(B196:J196,P196)=0,"",IF(OR(B196="",C196="",D196="",F196="",J196="",COUNTIFS($B$10:$B$209,B196)&lt;&gt;1,COUNTIFS(Projects!$B$10:$B$59,C196)&lt;&gt;1,NOT(ISNUMBER(H196)),H196&lt;=0,AND(J196="Complete",NOT(ISNUMBER(I196)))),"Check inputs",IF(OR(J196="Cancelled",N196="Cancelled"),"Excluded",IF(J196="Complete","Complete",IF(H196&lt;Calendar!$G$5,"Overdue",IF(J196="Blocked","Blocked","Upcoming"))))))</x:f>
      </x:c>
      <x:c r="M196" s="40" t="str">
        <x:f>IF(C196="","",IF(COUNTIFS(Projects!$B$10:$B$59,C196)&lt;&gt;1,"Check Project ID",INDEX(Projects!$C$10:$C$59,MATCH(C196,Projects!$B$10:$B$59,0))))</x:f>
      </x:c>
      <x:c r="N196" s="40" t="str">
        <x:f>IF(C196="","",IF(COUNTIFS(Projects!$B$10:$B$59,C196)&lt;&gt;1,"Check Project ID",INDEX(Projects!$H$10:$H$59,MATCH(C196,Projects!$B$10:$B$59,0))))</x:f>
      </x:c>
      <x:c r="O196" s="40" t="str">
        <x:f>IF(L196="","",IF(OR(L196="Check inputs",L196="Excluded"),0,1))</x:f>
      </x:c>
      <x:c r="P196" s="31"/>
      <x:c r="Q196" s="3"/>
    </x:row>
    <x:row r="197" ht="36" customHeight="1">
      <x:c r="A197" s="3"/>
      <x:c r="B197" s="35"/>
      <x:c r="C197" s="35"/>
      <x:c r="D197" s="35"/>
      <x:c r="E197" s="35"/>
      <x:c r="F197" s="35"/>
      <x:c r="G197" s="37"/>
      <x:c r="H197" s="37"/>
      <x:c r="I197" s="37"/>
      <x:c r="J197" s="35"/>
      <x:c r="K197" s="40" t="str">
        <x:f>IF(AND(ISNUMBER(G197),ISNUMBER(H197)),H197-G197,"")</x:f>
      </x:c>
      <x:c r="L197" s="40" t="str">
        <x:f>IF(COUNTA(B197:J197,P197)=0,"",IF(OR(B197="",C197="",D197="",F197="",J197="",COUNTIFS($B$10:$B$209,B197)&lt;&gt;1,COUNTIFS(Projects!$B$10:$B$59,C197)&lt;&gt;1,NOT(ISNUMBER(H197)),H197&lt;=0,AND(J197="Complete",NOT(ISNUMBER(I197)))),"Check inputs",IF(OR(J197="Cancelled",N197="Cancelled"),"Excluded",IF(J197="Complete","Complete",IF(H197&lt;Calendar!$G$5,"Overdue",IF(J197="Blocked","Blocked","Upcoming"))))))</x:f>
      </x:c>
      <x:c r="M197" s="40" t="str">
        <x:f>IF(C197="","",IF(COUNTIFS(Projects!$B$10:$B$59,C197)&lt;&gt;1,"Check Project ID",INDEX(Projects!$C$10:$C$59,MATCH(C197,Projects!$B$10:$B$59,0))))</x:f>
      </x:c>
      <x:c r="N197" s="40" t="str">
        <x:f>IF(C197="","",IF(COUNTIFS(Projects!$B$10:$B$59,C197)&lt;&gt;1,"Check Project ID",INDEX(Projects!$H$10:$H$59,MATCH(C197,Projects!$B$10:$B$59,0))))</x:f>
      </x:c>
      <x:c r="O197" s="40" t="str">
        <x:f>IF(L197="","",IF(OR(L197="Check inputs",L197="Excluded"),0,1))</x:f>
      </x:c>
      <x:c r="P197" s="35"/>
      <x:c r="Q197" s="3"/>
    </x:row>
    <x:row r="198" ht="36" customHeight="1">
      <x:c r="A198" s="3"/>
      <x:c r="B198" s="31"/>
      <x:c r="C198" s="31"/>
      <x:c r="D198" s="31"/>
      <x:c r="E198" s="31"/>
      <x:c r="F198" s="31"/>
      <x:c r="G198" s="36"/>
      <x:c r="H198" s="36"/>
      <x:c r="I198" s="36"/>
      <x:c r="J198" s="31"/>
      <x:c r="K198" s="40" t="str">
        <x:f>IF(AND(ISNUMBER(G198),ISNUMBER(H198)),H198-G198,"")</x:f>
      </x:c>
      <x:c r="L198" s="40" t="str">
        <x:f>IF(COUNTA(B198:J198,P198)=0,"",IF(OR(B198="",C198="",D198="",F198="",J198="",COUNTIFS($B$10:$B$209,B198)&lt;&gt;1,COUNTIFS(Projects!$B$10:$B$59,C198)&lt;&gt;1,NOT(ISNUMBER(H198)),H198&lt;=0,AND(J198="Complete",NOT(ISNUMBER(I198)))),"Check inputs",IF(OR(J198="Cancelled",N198="Cancelled"),"Excluded",IF(J198="Complete","Complete",IF(H198&lt;Calendar!$G$5,"Overdue",IF(J198="Blocked","Blocked","Upcoming"))))))</x:f>
      </x:c>
      <x:c r="M198" s="40" t="str">
        <x:f>IF(C198="","",IF(COUNTIFS(Projects!$B$10:$B$59,C198)&lt;&gt;1,"Check Project ID",INDEX(Projects!$C$10:$C$59,MATCH(C198,Projects!$B$10:$B$59,0))))</x:f>
      </x:c>
      <x:c r="N198" s="40" t="str">
        <x:f>IF(C198="","",IF(COUNTIFS(Projects!$B$10:$B$59,C198)&lt;&gt;1,"Check Project ID",INDEX(Projects!$H$10:$H$59,MATCH(C198,Projects!$B$10:$B$59,0))))</x:f>
      </x:c>
      <x:c r="O198" s="40" t="str">
        <x:f>IF(L198="","",IF(OR(L198="Check inputs",L198="Excluded"),0,1))</x:f>
      </x:c>
      <x:c r="P198" s="31"/>
      <x:c r="Q198" s="3"/>
    </x:row>
    <x:row r="199" ht="36" customHeight="1">
      <x:c r="A199" s="3"/>
      <x:c r="B199" s="35"/>
      <x:c r="C199" s="35"/>
      <x:c r="D199" s="35"/>
      <x:c r="E199" s="35"/>
      <x:c r="F199" s="35"/>
      <x:c r="G199" s="37"/>
      <x:c r="H199" s="37"/>
      <x:c r="I199" s="37"/>
      <x:c r="J199" s="35"/>
      <x:c r="K199" s="40" t="str">
        <x:f>IF(AND(ISNUMBER(G199),ISNUMBER(H199)),H199-G199,"")</x:f>
      </x:c>
      <x:c r="L199" s="40" t="str">
        <x:f>IF(COUNTA(B199:J199,P199)=0,"",IF(OR(B199="",C199="",D199="",F199="",J199="",COUNTIFS($B$10:$B$209,B199)&lt;&gt;1,COUNTIFS(Projects!$B$10:$B$59,C199)&lt;&gt;1,NOT(ISNUMBER(H199)),H199&lt;=0,AND(J199="Complete",NOT(ISNUMBER(I199)))),"Check inputs",IF(OR(J199="Cancelled",N199="Cancelled"),"Excluded",IF(J199="Complete","Complete",IF(H199&lt;Calendar!$G$5,"Overdue",IF(J199="Blocked","Blocked","Upcoming"))))))</x:f>
      </x:c>
      <x:c r="M199" s="40" t="str">
        <x:f>IF(C199="","",IF(COUNTIFS(Projects!$B$10:$B$59,C199)&lt;&gt;1,"Check Project ID",INDEX(Projects!$C$10:$C$59,MATCH(C199,Projects!$B$10:$B$59,0))))</x:f>
      </x:c>
      <x:c r="N199" s="40" t="str">
        <x:f>IF(C199="","",IF(COUNTIFS(Projects!$B$10:$B$59,C199)&lt;&gt;1,"Check Project ID",INDEX(Projects!$H$10:$H$59,MATCH(C199,Projects!$B$10:$B$59,0))))</x:f>
      </x:c>
      <x:c r="O199" s="40" t="str">
        <x:f>IF(L199="","",IF(OR(L199="Check inputs",L199="Excluded"),0,1))</x:f>
      </x:c>
      <x:c r="P199" s="35"/>
      <x:c r="Q199" s="3"/>
    </x:row>
    <x:row r="200" ht="36" customHeight="1">
      <x:c r="A200" s="3"/>
      <x:c r="B200" s="31"/>
      <x:c r="C200" s="31"/>
      <x:c r="D200" s="31"/>
      <x:c r="E200" s="31"/>
      <x:c r="F200" s="31"/>
      <x:c r="G200" s="36"/>
      <x:c r="H200" s="36"/>
      <x:c r="I200" s="36"/>
      <x:c r="J200" s="31"/>
      <x:c r="K200" s="40" t="str">
        <x:f>IF(AND(ISNUMBER(G200),ISNUMBER(H200)),H200-G200,"")</x:f>
      </x:c>
      <x:c r="L200" s="40" t="str">
        <x:f>IF(COUNTA(B200:J200,P200)=0,"",IF(OR(B200="",C200="",D200="",F200="",J200="",COUNTIFS($B$10:$B$209,B200)&lt;&gt;1,COUNTIFS(Projects!$B$10:$B$59,C200)&lt;&gt;1,NOT(ISNUMBER(H200)),H200&lt;=0,AND(J200="Complete",NOT(ISNUMBER(I200)))),"Check inputs",IF(OR(J200="Cancelled",N200="Cancelled"),"Excluded",IF(J200="Complete","Complete",IF(H200&lt;Calendar!$G$5,"Overdue",IF(J200="Blocked","Blocked","Upcoming"))))))</x:f>
      </x:c>
      <x:c r="M200" s="40" t="str">
        <x:f>IF(C200="","",IF(COUNTIFS(Projects!$B$10:$B$59,C200)&lt;&gt;1,"Check Project ID",INDEX(Projects!$C$10:$C$59,MATCH(C200,Projects!$B$10:$B$59,0))))</x:f>
      </x:c>
      <x:c r="N200" s="40" t="str">
        <x:f>IF(C200="","",IF(COUNTIFS(Projects!$B$10:$B$59,C200)&lt;&gt;1,"Check Project ID",INDEX(Projects!$H$10:$H$59,MATCH(C200,Projects!$B$10:$B$59,0))))</x:f>
      </x:c>
      <x:c r="O200" s="40" t="str">
        <x:f>IF(L200="","",IF(OR(L200="Check inputs",L200="Excluded"),0,1))</x:f>
      </x:c>
      <x:c r="P200" s="31"/>
      <x:c r="Q200" s="3"/>
    </x:row>
    <x:row r="201" ht="36" customHeight="1">
      <x:c r="A201" s="3"/>
      <x:c r="B201" s="35"/>
      <x:c r="C201" s="35"/>
      <x:c r="D201" s="35"/>
      <x:c r="E201" s="35"/>
      <x:c r="F201" s="35"/>
      <x:c r="G201" s="37"/>
      <x:c r="H201" s="37"/>
      <x:c r="I201" s="37"/>
      <x:c r="J201" s="35"/>
      <x:c r="K201" s="40" t="str">
        <x:f>IF(AND(ISNUMBER(G201),ISNUMBER(H201)),H201-G201,"")</x:f>
      </x:c>
      <x:c r="L201" s="40" t="str">
        <x:f>IF(COUNTA(B201:J201,P201)=0,"",IF(OR(B201="",C201="",D201="",F201="",J201="",COUNTIFS($B$10:$B$209,B201)&lt;&gt;1,COUNTIFS(Projects!$B$10:$B$59,C201)&lt;&gt;1,NOT(ISNUMBER(H201)),H201&lt;=0,AND(J201="Complete",NOT(ISNUMBER(I201)))),"Check inputs",IF(OR(J201="Cancelled",N201="Cancelled"),"Excluded",IF(J201="Complete","Complete",IF(H201&lt;Calendar!$G$5,"Overdue",IF(J201="Blocked","Blocked","Upcoming"))))))</x:f>
      </x:c>
      <x:c r="M201" s="40" t="str">
        <x:f>IF(C201="","",IF(COUNTIFS(Projects!$B$10:$B$59,C201)&lt;&gt;1,"Check Project ID",INDEX(Projects!$C$10:$C$59,MATCH(C201,Projects!$B$10:$B$59,0))))</x:f>
      </x:c>
      <x:c r="N201" s="40" t="str">
        <x:f>IF(C201="","",IF(COUNTIFS(Projects!$B$10:$B$59,C201)&lt;&gt;1,"Check Project ID",INDEX(Projects!$H$10:$H$59,MATCH(C201,Projects!$B$10:$B$59,0))))</x:f>
      </x:c>
      <x:c r="O201" s="40" t="str">
        <x:f>IF(L201="","",IF(OR(L201="Check inputs",L201="Excluded"),0,1))</x:f>
      </x:c>
      <x:c r="P201" s="35"/>
      <x:c r="Q201" s="3"/>
    </x:row>
    <x:row r="202" ht="36" customHeight="1">
      <x:c r="A202" s="3"/>
      <x:c r="B202" s="31"/>
      <x:c r="C202" s="31"/>
      <x:c r="D202" s="31"/>
      <x:c r="E202" s="31"/>
      <x:c r="F202" s="31"/>
      <x:c r="G202" s="36"/>
      <x:c r="H202" s="36"/>
      <x:c r="I202" s="36"/>
      <x:c r="J202" s="31"/>
      <x:c r="K202" s="40" t="str">
        <x:f>IF(AND(ISNUMBER(G202),ISNUMBER(H202)),H202-G202,"")</x:f>
      </x:c>
      <x:c r="L202" s="40" t="str">
        <x:f>IF(COUNTA(B202:J202,P202)=0,"",IF(OR(B202="",C202="",D202="",F202="",J202="",COUNTIFS($B$10:$B$209,B202)&lt;&gt;1,COUNTIFS(Projects!$B$10:$B$59,C202)&lt;&gt;1,NOT(ISNUMBER(H202)),H202&lt;=0,AND(J202="Complete",NOT(ISNUMBER(I202)))),"Check inputs",IF(OR(J202="Cancelled",N202="Cancelled"),"Excluded",IF(J202="Complete","Complete",IF(H202&lt;Calendar!$G$5,"Overdue",IF(J202="Blocked","Blocked","Upcoming"))))))</x:f>
      </x:c>
      <x:c r="M202" s="40" t="str">
        <x:f>IF(C202="","",IF(COUNTIFS(Projects!$B$10:$B$59,C202)&lt;&gt;1,"Check Project ID",INDEX(Projects!$C$10:$C$59,MATCH(C202,Projects!$B$10:$B$59,0))))</x:f>
      </x:c>
      <x:c r="N202" s="40" t="str">
        <x:f>IF(C202="","",IF(COUNTIFS(Projects!$B$10:$B$59,C202)&lt;&gt;1,"Check Project ID",INDEX(Projects!$H$10:$H$59,MATCH(C202,Projects!$B$10:$B$59,0))))</x:f>
      </x:c>
      <x:c r="O202" s="40" t="str">
        <x:f>IF(L202="","",IF(OR(L202="Check inputs",L202="Excluded"),0,1))</x:f>
      </x:c>
      <x:c r="P202" s="31"/>
      <x:c r="Q202" s="3"/>
    </x:row>
    <x:row r="203" ht="36" customHeight="1">
      <x:c r="A203" s="3"/>
      <x:c r="B203" s="35"/>
      <x:c r="C203" s="35"/>
      <x:c r="D203" s="35"/>
      <x:c r="E203" s="35"/>
      <x:c r="F203" s="35"/>
      <x:c r="G203" s="37"/>
      <x:c r="H203" s="37"/>
      <x:c r="I203" s="37"/>
      <x:c r="J203" s="35"/>
      <x:c r="K203" s="40" t="str">
        <x:f>IF(AND(ISNUMBER(G203),ISNUMBER(H203)),H203-G203,"")</x:f>
      </x:c>
      <x:c r="L203" s="40" t="str">
        <x:f>IF(COUNTA(B203:J203,P203)=0,"",IF(OR(B203="",C203="",D203="",F203="",J203="",COUNTIFS($B$10:$B$209,B203)&lt;&gt;1,COUNTIFS(Projects!$B$10:$B$59,C203)&lt;&gt;1,NOT(ISNUMBER(H203)),H203&lt;=0,AND(J203="Complete",NOT(ISNUMBER(I203)))),"Check inputs",IF(OR(J203="Cancelled",N203="Cancelled"),"Excluded",IF(J203="Complete","Complete",IF(H203&lt;Calendar!$G$5,"Overdue",IF(J203="Blocked","Blocked","Upcoming"))))))</x:f>
      </x:c>
      <x:c r="M203" s="40" t="str">
        <x:f>IF(C203="","",IF(COUNTIFS(Projects!$B$10:$B$59,C203)&lt;&gt;1,"Check Project ID",INDEX(Projects!$C$10:$C$59,MATCH(C203,Projects!$B$10:$B$59,0))))</x:f>
      </x:c>
      <x:c r="N203" s="40" t="str">
        <x:f>IF(C203="","",IF(COUNTIFS(Projects!$B$10:$B$59,C203)&lt;&gt;1,"Check Project ID",INDEX(Projects!$H$10:$H$59,MATCH(C203,Projects!$B$10:$B$59,0))))</x:f>
      </x:c>
      <x:c r="O203" s="40" t="str">
        <x:f>IF(L203="","",IF(OR(L203="Check inputs",L203="Excluded"),0,1))</x:f>
      </x:c>
      <x:c r="P203" s="35"/>
      <x:c r="Q203" s="3"/>
    </x:row>
    <x:row r="204" ht="36" customHeight="1">
      <x:c r="A204" s="3"/>
      <x:c r="B204" s="31"/>
      <x:c r="C204" s="31"/>
      <x:c r="D204" s="31"/>
      <x:c r="E204" s="31"/>
      <x:c r="F204" s="31"/>
      <x:c r="G204" s="36"/>
      <x:c r="H204" s="36"/>
      <x:c r="I204" s="36"/>
      <x:c r="J204" s="31"/>
      <x:c r="K204" s="40" t="str">
        <x:f>IF(AND(ISNUMBER(G204),ISNUMBER(H204)),H204-G204,"")</x:f>
      </x:c>
      <x:c r="L204" s="40" t="str">
        <x:f>IF(COUNTA(B204:J204,P204)=0,"",IF(OR(B204="",C204="",D204="",F204="",J204="",COUNTIFS($B$10:$B$209,B204)&lt;&gt;1,COUNTIFS(Projects!$B$10:$B$59,C204)&lt;&gt;1,NOT(ISNUMBER(H204)),H204&lt;=0,AND(J204="Complete",NOT(ISNUMBER(I204)))),"Check inputs",IF(OR(J204="Cancelled",N204="Cancelled"),"Excluded",IF(J204="Complete","Complete",IF(H204&lt;Calendar!$G$5,"Overdue",IF(J204="Blocked","Blocked","Upcoming"))))))</x:f>
      </x:c>
      <x:c r="M204" s="40" t="str">
        <x:f>IF(C204="","",IF(COUNTIFS(Projects!$B$10:$B$59,C204)&lt;&gt;1,"Check Project ID",INDEX(Projects!$C$10:$C$59,MATCH(C204,Projects!$B$10:$B$59,0))))</x:f>
      </x:c>
      <x:c r="N204" s="40" t="str">
        <x:f>IF(C204="","",IF(COUNTIFS(Projects!$B$10:$B$59,C204)&lt;&gt;1,"Check Project ID",INDEX(Projects!$H$10:$H$59,MATCH(C204,Projects!$B$10:$B$59,0))))</x:f>
      </x:c>
      <x:c r="O204" s="40" t="str">
        <x:f>IF(L204="","",IF(OR(L204="Check inputs",L204="Excluded"),0,1))</x:f>
      </x:c>
      <x:c r="P204" s="31"/>
      <x:c r="Q204" s="3"/>
    </x:row>
    <x:row r="205" ht="36" customHeight="1">
      <x:c r="A205" s="3"/>
      <x:c r="B205" s="35"/>
      <x:c r="C205" s="35"/>
      <x:c r="D205" s="35"/>
      <x:c r="E205" s="35"/>
      <x:c r="F205" s="35"/>
      <x:c r="G205" s="37"/>
      <x:c r="H205" s="37"/>
      <x:c r="I205" s="37"/>
      <x:c r="J205" s="35"/>
      <x:c r="K205" s="40" t="str">
        <x:f>IF(AND(ISNUMBER(G205),ISNUMBER(H205)),H205-G205,"")</x:f>
      </x:c>
      <x:c r="L205" s="40" t="str">
        <x:f>IF(COUNTA(B205:J205,P205)=0,"",IF(OR(B205="",C205="",D205="",F205="",J205="",COUNTIFS($B$10:$B$209,B205)&lt;&gt;1,COUNTIFS(Projects!$B$10:$B$59,C205)&lt;&gt;1,NOT(ISNUMBER(H205)),H205&lt;=0,AND(J205="Complete",NOT(ISNUMBER(I205)))),"Check inputs",IF(OR(J205="Cancelled",N205="Cancelled"),"Excluded",IF(J205="Complete","Complete",IF(H205&lt;Calendar!$G$5,"Overdue",IF(J205="Blocked","Blocked","Upcoming"))))))</x:f>
      </x:c>
      <x:c r="M205" s="40" t="str">
        <x:f>IF(C205="","",IF(COUNTIFS(Projects!$B$10:$B$59,C205)&lt;&gt;1,"Check Project ID",INDEX(Projects!$C$10:$C$59,MATCH(C205,Projects!$B$10:$B$59,0))))</x:f>
      </x:c>
      <x:c r="N205" s="40" t="str">
        <x:f>IF(C205="","",IF(COUNTIFS(Projects!$B$10:$B$59,C205)&lt;&gt;1,"Check Project ID",INDEX(Projects!$H$10:$H$59,MATCH(C205,Projects!$B$10:$B$59,0))))</x:f>
      </x:c>
      <x:c r="O205" s="40" t="str">
        <x:f>IF(L205="","",IF(OR(L205="Check inputs",L205="Excluded"),0,1))</x:f>
      </x:c>
      <x:c r="P205" s="35"/>
      <x:c r="Q205" s="3"/>
    </x:row>
    <x:row r="206" ht="36" customHeight="1">
      <x:c r="A206" s="3"/>
      <x:c r="B206" s="31"/>
      <x:c r="C206" s="31"/>
      <x:c r="D206" s="31"/>
      <x:c r="E206" s="31"/>
      <x:c r="F206" s="31"/>
      <x:c r="G206" s="36"/>
      <x:c r="H206" s="36"/>
      <x:c r="I206" s="36"/>
      <x:c r="J206" s="31"/>
      <x:c r="K206" s="40" t="str">
        <x:f>IF(AND(ISNUMBER(G206),ISNUMBER(H206)),H206-G206,"")</x:f>
      </x:c>
      <x:c r="L206" s="40" t="str">
        <x:f>IF(COUNTA(B206:J206,P206)=0,"",IF(OR(B206="",C206="",D206="",F206="",J206="",COUNTIFS($B$10:$B$209,B206)&lt;&gt;1,COUNTIFS(Projects!$B$10:$B$59,C206)&lt;&gt;1,NOT(ISNUMBER(H206)),H206&lt;=0,AND(J206="Complete",NOT(ISNUMBER(I206)))),"Check inputs",IF(OR(J206="Cancelled",N206="Cancelled"),"Excluded",IF(J206="Complete","Complete",IF(H206&lt;Calendar!$G$5,"Overdue",IF(J206="Blocked","Blocked","Upcoming"))))))</x:f>
      </x:c>
      <x:c r="M206" s="40" t="str">
        <x:f>IF(C206="","",IF(COUNTIFS(Projects!$B$10:$B$59,C206)&lt;&gt;1,"Check Project ID",INDEX(Projects!$C$10:$C$59,MATCH(C206,Projects!$B$10:$B$59,0))))</x:f>
      </x:c>
      <x:c r="N206" s="40" t="str">
        <x:f>IF(C206="","",IF(COUNTIFS(Projects!$B$10:$B$59,C206)&lt;&gt;1,"Check Project ID",INDEX(Projects!$H$10:$H$59,MATCH(C206,Projects!$B$10:$B$59,0))))</x:f>
      </x:c>
      <x:c r="O206" s="40" t="str">
        <x:f>IF(L206="","",IF(OR(L206="Check inputs",L206="Excluded"),0,1))</x:f>
      </x:c>
      <x:c r="P206" s="31"/>
      <x:c r="Q206" s="3"/>
    </x:row>
    <x:row r="207" ht="36" customHeight="1">
      <x:c r="A207" s="3"/>
      <x:c r="B207" s="35"/>
      <x:c r="C207" s="35"/>
      <x:c r="D207" s="35"/>
      <x:c r="E207" s="35"/>
      <x:c r="F207" s="35"/>
      <x:c r="G207" s="37"/>
      <x:c r="H207" s="37"/>
      <x:c r="I207" s="37"/>
      <x:c r="J207" s="35"/>
      <x:c r="K207" s="40" t="str">
        <x:f>IF(AND(ISNUMBER(G207),ISNUMBER(H207)),H207-G207,"")</x:f>
      </x:c>
      <x:c r="L207" s="40" t="str">
        <x:f>IF(COUNTA(B207:J207,P207)=0,"",IF(OR(B207="",C207="",D207="",F207="",J207="",COUNTIFS($B$10:$B$209,B207)&lt;&gt;1,COUNTIFS(Projects!$B$10:$B$59,C207)&lt;&gt;1,NOT(ISNUMBER(H207)),H207&lt;=0,AND(J207="Complete",NOT(ISNUMBER(I207)))),"Check inputs",IF(OR(J207="Cancelled",N207="Cancelled"),"Excluded",IF(J207="Complete","Complete",IF(H207&lt;Calendar!$G$5,"Overdue",IF(J207="Blocked","Blocked","Upcoming"))))))</x:f>
      </x:c>
      <x:c r="M207" s="40" t="str">
        <x:f>IF(C207="","",IF(COUNTIFS(Projects!$B$10:$B$59,C207)&lt;&gt;1,"Check Project ID",INDEX(Projects!$C$10:$C$59,MATCH(C207,Projects!$B$10:$B$59,0))))</x:f>
      </x:c>
      <x:c r="N207" s="40" t="str">
        <x:f>IF(C207="","",IF(COUNTIFS(Projects!$B$10:$B$59,C207)&lt;&gt;1,"Check Project ID",INDEX(Projects!$H$10:$H$59,MATCH(C207,Projects!$B$10:$B$59,0))))</x:f>
      </x:c>
      <x:c r="O207" s="40" t="str">
        <x:f>IF(L207="","",IF(OR(L207="Check inputs",L207="Excluded"),0,1))</x:f>
      </x:c>
      <x:c r="P207" s="35"/>
      <x:c r="Q207" s="3"/>
    </x:row>
    <x:row r="208" ht="36" customHeight="1">
      <x:c r="A208" s="3"/>
      <x:c r="B208" s="31"/>
      <x:c r="C208" s="31"/>
      <x:c r="D208" s="31"/>
      <x:c r="E208" s="31"/>
      <x:c r="F208" s="31"/>
      <x:c r="G208" s="36"/>
      <x:c r="H208" s="36"/>
      <x:c r="I208" s="36"/>
      <x:c r="J208" s="31"/>
      <x:c r="K208" s="40" t="str">
        <x:f>IF(AND(ISNUMBER(G208),ISNUMBER(H208)),H208-G208,"")</x:f>
      </x:c>
      <x:c r="L208" s="40" t="str">
        <x:f>IF(COUNTA(B208:J208,P208)=0,"",IF(OR(B208="",C208="",D208="",F208="",J208="",COUNTIFS($B$10:$B$209,B208)&lt;&gt;1,COUNTIFS(Projects!$B$10:$B$59,C208)&lt;&gt;1,NOT(ISNUMBER(H208)),H208&lt;=0,AND(J208="Complete",NOT(ISNUMBER(I208)))),"Check inputs",IF(OR(J208="Cancelled",N208="Cancelled"),"Excluded",IF(J208="Complete","Complete",IF(H208&lt;Calendar!$G$5,"Overdue",IF(J208="Blocked","Blocked","Upcoming"))))))</x:f>
      </x:c>
      <x:c r="M208" s="40" t="str">
        <x:f>IF(C208="","",IF(COUNTIFS(Projects!$B$10:$B$59,C208)&lt;&gt;1,"Check Project ID",INDEX(Projects!$C$10:$C$59,MATCH(C208,Projects!$B$10:$B$59,0))))</x:f>
      </x:c>
      <x:c r="N208" s="40" t="str">
        <x:f>IF(C208="","",IF(COUNTIFS(Projects!$B$10:$B$59,C208)&lt;&gt;1,"Check Project ID",INDEX(Projects!$H$10:$H$59,MATCH(C208,Projects!$B$10:$B$59,0))))</x:f>
      </x:c>
      <x:c r="O208" s="40" t="str">
        <x:f>IF(L208="","",IF(OR(L208="Check inputs",L208="Excluded"),0,1))</x:f>
      </x:c>
      <x:c r="P208" s="31"/>
      <x:c r="Q208" s="3"/>
    </x:row>
    <x:row r="209" ht="36" customHeight="1">
      <x:c r="A209" s="3"/>
      <x:c r="B209" s="35"/>
      <x:c r="C209" s="35"/>
      <x:c r="D209" s="35"/>
      <x:c r="E209" s="35"/>
      <x:c r="F209" s="35"/>
      <x:c r="G209" s="37"/>
      <x:c r="H209" s="37"/>
      <x:c r="I209" s="37"/>
      <x:c r="J209" s="35"/>
      <x:c r="K209" s="40" t="str">
        <x:f>IF(AND(ISNUMBER(G209),ISNUMBER(H209)),H209-G209,"")</x:f>
      </x:c>
      <x:c r="L209" s="40" t="str">
        <x:f>IF(COUNTA(B209:J209,P209)=0,"",IF(OR(B209="",C209="",D209="",F209="",J209="",COUNTIFS($B$10:$B$209,B209)&lt;&gt;1,COUNTIFS(Projects!$B$10:$B$59,C209)&lt;&gt;1,NOT(ISNUMBER(H209)),H209&lt;=0,AND(J209="Complete",NOT(ISNUMBER(I209)))),"Check inputs",IF(OR(J209="Cancelled",N209="Cancelled"),"Excluded",IF(J209="Complete","Complete",IF(H209&lt;Calendar!$G$5,"Overdue",IF(J209="Blocked","Blocked","Upcoming"))))))</x:f>
      </x:c>
      <x:c r="M209" s="40" t="str">
        <x:f>IF(C209="","",IF(COUNTIFS(Projects!$B$10:$B$59,C209)&lt;&gt;1,"Check Project ID",INDEX(Projects!$C$10:$C$59,MATCH(C209,Projects!$B$10:$B$59,0))))</x:f>
      </x:c>
      <x:c r="N209" s="40" t="str">
        <x:f>IF(C209="","",IF(COUNTIFS(Projects!$B$10:$B$59,C209)&lt;&gt;1,"Check Project ID",INDEX(Projects!$H$10:$H$59,MATCH(C209,Projects!$B$10:$B$59,0))))</x:f>
      </x:c>
      <x:c r="O209" s="40" t="str">
        <x:f>IF(L209="","",IF(OR(L209="Check inputs",L209="Excluded"),0,1))</x:f>
      </x:c>
      <x:c r="P209" s="35"/>
      <x:c r="Q209" s="3"/>
    </x:row>
    <x:row r="210" ht="25" customHeight="1">
      <x:c r="A210" s="3"/>
      <x:c r="B210" s="3"/>
      <x:c r="C210" s="3"/>
      <x:c r="D210" s="3"/>
      <x:c r="E210" s="3"/>
      <x:c r="F210" s="3"/>
      <x:c r="G210" s="3"/>
      <x:c r="H210" s="3"/>
      <x:c r="I210" s="3"/>
      <x:c r="J210" s="3"/>
      <x:c r="K210" s="3"/>
      <x:c r="L210" s="3"/>
      <x:c r="M210" s="3"/>
      <x:c r="N210" s="3"/>
      <x:c r="O210" s="3"/>
      <x:c r="P210" s="3"/>
      <x:c r="Q210" s="3"/>
    </x:row>
    <x:row r="211" ht="25" customHeight="1">
      <x:c r="A211" s="3"/>
      <x:c r="B211" s="3"/>
      <x:c r="C211" s="3"/>
      <x:c r="D211" s="3"/>
      <x:c r="E211" s="3"/>
      <x:c r="F211" s="3"/>
      <x:c r="G211" s="3"/>
      <x:c r="H211" s="3"/>
      <x:c r="I211" s="3"/>
      <x:c r="J211" s="3"/>
      <x:c r="K211" s="3"/>
      <x:c r="L211" s="3"/>
      <x:c r="M211" s="3"/>
      <x:c r="N211" s="3"/>
      <x:c r="O211" s="3"/>
      <x:c r="P211" s="3"/>
      <x:c r="Q211" s="3"/>
    </x:row>
  </x:sheetData>
  <x:mergeCells>
    <x:mergeCell ref="B2:P2"/>
    <x:mergeCell ref="B3:P3"/>
    <x:mergeCell ref="B5:P5"/>
    <x:mergeCell ref="B6:P6"/>
  </x:mergeCells>
  <x:conditionalFormatting sqref="L10:L209">
    <x:cfRule type="expression" dxfId="88" priority="1">
      <x:formula>OR($L10="Overdue",$L10="Check inputs",$L10="Blocked")</x:formula>
    </x:cfRule>
  </x:conditionalFormatting>
  <x:conditionalFormatting sqref="K10:K209">
    <x:cfRule type="cellIs" dxfId="89" priority="2" operator="greaterThan">
      <x:formula>0</x:formula>
    </x:cfRule>
  </x:conditionalFormatting>
  <x:dataValidations count="2">
    <x:dataValidation type="list" sqref="E10:E209">
      <x:formula1>"Approval,Decision,Delivery,Go-live,Review,Other"</x:formula1>
    </x:dataValidation>
    <x:dataValidation type="list" sqref="J10:J209">
      <x:formula1>"Planned,In progress,Complete,Blocked,Cancelled"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c1374df0b8a41b6"/>
  </x:tableParts>
</x: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showGridLines="0" workbookViewId="0"/>
  </sheetViews>
  <sheetFormatPr defaultRowHeight="15"/>
  <cols>
    <col min="1" max="1" width="3" hidden="0" customWidth="1"/>
    <col min="6" max="6" width="3" hidden="0" customWidth="1"/>
    <col min="2" max="2" width="32" hidden="0" customWidth="1"/>
    <col min="3" max="3" width="45" hidden="0" customWidth="1"/>
    <col min="4" max="4" width="45" hidden="0" customWidth="1"/>
    <col min="5" max="5" width="35" hidden="0" customWidth="1"/>
  </cols>
  <sheetData>
    <row r="1" ht="25" customHeight="1">
      <c r="A1" s="3"/>
      <c r="B1" s="3"/>
      <c r="C1" s="3"/>
      <c r="D1" s="3"/>
      <c r="E1" s="3"/>
      <c r="F1" s="3"/>
    </row>
    <row r="2" ht="40" customHeight="1">
      <c r="A2" s="3"/>
      <c r="B2" s="6" t="str">
        <v>Related project templates</v>
      </c>
      <c r="C2" s="5"/>
      <c r="D2" s="5"/>
      <c r="E2" s="5"/>
      <c r="F2" s="3"/>
    </row>
    <row r="3" ht="32" customHeight="1">
      <c r="A3" s="3"/>
      <c r="B3" s="7" t="str">
        <v>stakeholdermap.com</v>
      </c>
      <c r="C3" s="7"/>
      <c r="D3" s="7"/>
      <c r="E3" s="7"/>
      <c r="F3" s="3"/>
    </row>
    <row r="4" ht="25" customHeight="1">
      <c r="A4" s="3"/>
      <c r="B4" s="3"/>
      <c r="C4" s="3"/>
      <c r="D4" s="3"/>
      <c r="E4" s="3"/>
      <c r="F4" s="3"/>
    </row>
    <row r="5" ht="28" customHeight="1">
      <c r="A5" s="3"/>
      <c r="B5" s="19" t="str">
        <v>Milestone calendar</v>
      </c>
      <c r="C5" s="19"/>
      <c r="D5" s="19"/>
      <c r="E5" s="19"/>
      <c r="F5" s="3"/>
    </row>
    <row r="6" ht="28" customHeight="1">
      <c r="A6" s="3"/>
      <c r="B6" s="7" t="str">
        <v>Plan detailed dates and milestone ownership.</v>
      </c>
      <c r="C6" s="7"/>
      <c r="D6" s="7"/>
      <c r="E6" s="7"/>
      <c r="F6" s="3"/>
    </row>
    <row r="7" ht="28" customHeight="1">
      <c r="A7" s="3"/>
      <c r="B7" s="49" t="str">
        <v>https://www.stakeholdermap.com/project-templates/milestone-calendar-template.php</v>
      </c>
      <c r="C7" s="7"/>
      <c r="D7" s="7"/>
      <c r="E7" s="7"/>
      <c r="F7" s="3"/>
    </row>
    <row r="8" ht="25" customHeight="1">
      <c r="A8" s="3"/>
      <c r="B8" s="3"/>
      <c r="C8" s="3"/>
      <c r="D8" s="3"/>
      <c r="E8" s="3"/>
      <c r="F8" s="3"/>
    </row>
    <row r="9" ht="28" customHeight="1">
      <c r="A9" s="3"/>
      <c r="B9" s="19" t="str">
        <v>Governance and approval calendar</v>
      </c>
      <c r="C9" s="19"/>
      <c r="D9" s="19"/>
      <c r="E9" s="19"/>
      <c r="F9" s="3"/>
    </row>
    <row r="10" ht="28" customHeight="1">
      <c r="A10" s="3"/>
      <c r="B10" s="7" t="str">
        <v>Coordinate decision meetings and submission deadlines.</v>
      </c>
      <c r="C10" s="7"/>
      <c r="D10" s="7"/>
      <c r="E10" s="7"/>
      <c r="F10" s="3"/>
    </row>
    <row r="11" ht="28" customHeight="1">
      <c r="A11" s="3"/>
      <c r="B11" s="49" t="str">
        <v>https://www.stakeholdermap.com/project-templates/governance-approval-calendar-template.php</v>
      </c>
      <c r="C11" s="7"/>
      <c r="D11" s="7"/>
      <c r="E11" s="7"/>
      <c r="F11" s="3"/>
    </row>
    <row r="12" ht="25" customHeight="1">
      <c r="A12" s="3"/>
      <c r="B12" s="3"/>
      <c r="C12" s="3"/>
      <c r="D12" s="3"/>
      <c r="E12" s="3"/>
      <c r="F12" s="3"/>
    </row>
    <row r="13" ht="28" customHeight="1">
      <c r="A13" s="3"/>
      <c r="B13" s="19" t="str">
        <v>Cost and payment calendar</v>
      </c>
      <c r="C13" s="19"/>
      <c r="D13" s="19"/>
      <c r="E13" s="19"/>
      <c r="F13" s="3"/>
    </row>
    <row r="14" ht="28" customHeight="1">
      <c r="A14" s="3"/>
      <c r="B14" s="7" t="str">
        <v>Plan costs, payment deadlines and outstanding balances.</v>
      </c>
      <c r="C14" s="7"/>
      <c r="D14" s="7"/>
      <c r="E14" s="7"/>
      <c r="F14" s="3"/>
    </row>
    <row r="15" ht="28" customHeight="1">
      <c r="A15" s="3"/>
      <c r="B15" s="49" t="str">
        <v>https://www.stakeholdermap.com/project-templates/cost-payment-calendar-template.php</v>
      </c>
      <c r="C15" s="7"/>
      <c r="D15" s="7"/>
      <c r="E15" s="7"/>
      <c r="F15" s="3"/>
    </row>
    <row r="16" ht="25" customHeight="1">
      <c r="A16" s="3"/>
      <c r="B16" s="3"/>
      <c r="C16" s="3"/>
      <c r="D16" s="3"/>
      <c r="E16" s="3"/>
      <c r="F16" s="3"/>
    </row>
    <row r="17" ht="28" customHeight="1">
      <c r="A17" s="3"/>
      <c r="B17" s="19" t="str">
        <v>Testing and release calendar</v>
      </c>
      <c r="C17" s="19"/>
      <c r="D17" s="19"/>
      <c r="E17" s="19"/>
      <c r="F17" s="3"/>
    </row>
    <row r="18" ht="28" customHeight="1">
      <c r="A18" s="3"/>
      <c r="B18" s="7" t="str">
        <v>Coordinate test windows and release readiness.</v>
      </c>
      <c r="C18" s="7"/>
      <c r="D18" s="7"/>
      <c r="E18" s="7"/>
      <c r="F18" s="3"/>
    </row>
    <row r="19" ht="28" customHeight="1">
      <c r="A19" s="3"/>
      <c r="B19" s="49" t="str">
        <v>https://www.stakeholdermap.com/project-templates/testing-release-calendar-template.php</v>
      </c>
      <c r="C19" s="7"/>
      <c r="D19" s="7"/>
      <c r="E19" s="7"/>
      <c r="F19" s="3"/>
    </row>
    <row r="20" ht="25" customHeight="1">
      <c r="A20" s="3"/>
      <c r="B20" s="3"/>
      <c r="C20" s="3"/>
      <c r="D20" s="3"/>
      <c r="E20" s="3"/>
      <c r="F20" s="3"/>
    </row>
    <row r="21" ht="28" customHeight="1">
      <c r="A21" s="3"/>
      <c r="B21" s="19" t="str">
        <v>Launch and cutover calendar</v>
      </c>
      <c r="C21" s="19"/>
      <c r="D21" s="19"/>
      <c r="E21" s="19"/>
      <c r="F21" s="3"/>
    </row>
    <row r="22" ht="28" customHeight="1">
      <c r="A22" s="3"/>
      <c r="B22" s="7" t="str">
        <v>Organise deployment and rollback steps.</v>
      </c>
      <c r="C22" s="7"/>
      <c r="D22" s="7"/>
      <c r="E22" s="7"/>
      <c r="F22" s="3"/>
    </row>
    <row r="23" ht="28" customHeight="1">
      <c r="A23" s="3"/>
      <c r="B23" s="49" t="str">
        <v>https://www.stakeholdermap.com/project-templates/launch-cutover-calendar-template.php</v>
      </c>
      <c r="C23" s="7"/>
      <c r="D23" s="7"/>
      <c r="E23" s="7"/>
      <c r="F23" s="3"/>
    </row>
    <row r="24" ht="25" customHeight="1">
      <c r="A24" s="3"/>
      <c r="B24" s="3"/>
      <c r="C24" s="3"/>
      <c r="D24" s="3"/>
      <c r="E24" s="3"/>
      <c r="F24" s="3"/>
    </row>
    <row r="25" ht="28" customHeight="1">
      <c r="A25" s="3"/>
      <c r="B25" s="19" t="str">
        <v>All project templates</v>
      </c>
      <c r="C25" s="19"/>
      <c r="D25" s="19"/>
      <c r="E25" s="19"/>
      <c r="F25" s="3"/>
    </row>
    <row r="26" ht="28" customHeight="1">
      <c r="A26" s="3"/>
      <c r="B26" s="7" t="str">
        <v>Browse the full collection of project templates.</v>
      </c>
      <c r="C26" s="7"/>
      <c r="D26" s="7"/>
      <c r="E26" s="7"/>
      <c r="F26" s="3"/>
    </row>
    <row r="27" ht="28" customHeight="1">
      <c r="A27" s="3"/>
      <c r="B27" s="49" t="str">
        <v>https://www.stakeholdermap.com/project-templates/project-management-templates.php</v>
      </c>
      <c r="C27" s="7"/>
      <c r="D27" s="7"/>
      <c r="E27" s="7"/>
      <c r="F27" s="3"/>
    </row>
    <row r="28" ht="25" customHeight="1">
      <c r="A28" s="3"/>
      <c r="B28" s="3"/>
      <c r="C28" s="3"/>
      <c r="D28" s="3"/>
      <c r="E28" s="3"/>
      <c r="F28" s="3"/>
    </row>
    <row r="29" ht="25" customHeight="1">
      <c r="A29" s="3"/>
      <c r="B29" s="3"/>
      <c r="C29" s="3"/>
      <c r="D29" s="3"/>
      <c r="E29" s="3"/>
      <c r="F29" s="3"/>
    </row>
    <row r="30" ht="25" customHeight="1">
      <c r="A30" s="3"/>
      <c r="B30" s="3"/>
      <c r="C30" s="3"/>
      <c r="D30" s="3"/>
      <c r="E30" s="3"/>
      <c r="F30" s="3"/>
    </row>
  </sheetData>
  <mergeCells>
    <mergeCell ref="B2:E2"/>
    <mergeCell ref="B3:E3"/>
    <mergeCell ref="B5:E5"/>
    <mergeCell ref="B6:E6"/>
    <mergeCell ref="B7:E7"/>
    <mergeCell ref="B9:E9"/>
    <mergeCell ref="B10:E10"/>
    <mergeCell ref="B11:E11"/>
    <mergeCell ref="B13:E13"/>
    <mergeCell ref="B14:E14"/>
    <mergeCell ref="B15:E15"/>
    <mergeCell ref="B17:E17"/>
    <mergeCell ref="B18:E18"/>
    <mergeCell ref="B19:E19"/>
    <mergeCell ref="B21:E21"/>
    <mergeCell ref="B22:E22"/>
    <mergeCell ref="B23:E23"/>
    <mergeCell ref="B25:E25"/>
    <mergeCell ref="B26:E26"/>
    <mergeCell ref="B27:E27"/>
  </mergeCells>
  <hyperlinks>
    <hyperlink ref="B7" r:id="rId1"/>
    <hyperlink ref="B11" r:id="rId2"/>
    <hyperlink ref="B15" r:id="rId3"/>
    <hyperlink ref="B19" r:id="rId4"/>
    <hyperlink ref="B23" r:id="rId5"/>
    <hyperlink ref="B27" r:id="rId6"/>
  </hyperlinks>
  <pageMargins left="0.7" right="0.7" top="0.75" bottom="0.75" header="0.3" footer="0.3"/>
</worksheet>
</file>