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1a4be617a48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b95e1757aaba44aa"/>
    <x:sheet xmlns:r="http://schemas.openxmlformats.org/officeDocument/2006/relationships" name="Tests" sheetId="2" r:id="Rc79f3646953141ac"/>
    <x:sheet xmlns:r="http://schemas.openxmlformats.org/officeDocument/2006/relationships" name="Releases" sheetId="3" r:id="R8069384e03ca40b7"/>
    <x:sheet xmlns:r="http://schemas.openxmlformats.org/officeDocument/2006/relationships" name="Resources" sheetId="4" r:id="R77b7b33d926744fa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2">
    <numFmt numFmtId="200" formatCode="dd mmm yyyy"/>
    <numFmt numFmtId="201" formatCode="d mmm"/>
  </numFmts>
  <fonts count="6">
    <font>
      <sz val="11"/>
      <name val="Carlito"/>
    </font>
    <font>
      <sz val="11"/>
      <color rgb="FFF0F1F7"/>
      <name val="Arial"/>
    </font>
    <font>
      <b/>
      <sz val="11"/>
      <color rgb="FFF0F1F7"/>
      <name val="Arial"/>
    </font>
    <font>
      <b/>
      <sz val="24"/>
      <color rgb="FFD9C4F1"/>
      <name val="Arial"/>
    </font>
    <font>
      <sz val="11"/>
      <color rgb="FFF0F1F7"/>
      <name val="Arial"/>
    </font>
    <font>
      <u val="single"/>
      <sz val="11"/>
      <color rgb="FFD9C4F1"/>
      <name val="Arial"/>
    </font>
  </fonts>
  <fills count="8">
    <fill>
      <patternFill patternType="none"/>
    </fill>
    <fill>
      <patternFill patternType="gray125"/>
    </fill>
    <fill>
      <patternFill patternType="solid">
        <fgColor rgb="FF20232E"/>
      </patternFill>
    </fill>
    <fill>
      <patternFill patternType="solid">
        <fgColor rgb="FF2C303E"/>
      </patternFill>
    </fill>
    <fill>
      <patternFill patternType="solid">
        <fgColor rgb="FF58496D"/>
      </patternFill>
    </fill>
    <fill>
      <patternFill patternType="solid">
        <fgColor rgb="FF455773"/>
      </patternFill>
    </fill>
    <fill>
      <patternFill patternType="solid">
        <fgColor rgb="FF303545"/>
      </patternFill>
    </fill>
    <fill>
      <patternFill patternType="solid">
        <fgColor rgb="FF393347"/>
      </patternFill>
    </fill>
  </fills>
  <borders count="3">
    <border>
      <left/>
      <right/>
      <top/>
      <bottom/>
      <diagonal/>
    </border>
    <border>
      <left style="thin">
        <color rgb="FF60697E"/>
      </left>
      <right style="thin">
        <color rgb="FF60697E"/>
      </right>
      <top style="thin">
        <color rgb="FF60697E"/>
      </top>
      <bottom style="thin">
        <color rgb="FF60697E"/>
      </bottom>
      <diagonal/>
    </border>
    <border>
      <left/>
      <right/>
      <top/>
      <bottom style="thin">
        <color rgb="FF60697E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vertical="center" horizontal="left" indent="1"/>
    </xf>
    <xf numFmtId="0" fontId="2" fillId="3" borderId="1" xfId="0" applyNumberFormat="1" applyFont="1" applyFill="1" applyBorder="1" applyAlignment="1">
      <alignment vertical="center" wrapText="1" horizontal="left" indent="1"/>
    </xf>
    <xf numFmtId="0" fontId="2" fillId="3" borderId="1" xfId="0" applyNumberFormat="1" applyFont="1" applyFill="1" applyBorder="1" applyAlignment="1">
      <alignment horizontal="left" vertical="center" wrapText="1" indent="1"/>
    </xf>
    <xf numFmtId="0" fontId="1" fillId="3" borderId="1" xfId="0" applyNumberFormat="1" applyFont="1" applyFill="1" applyBorder="1" applyAlignment="1">
      <alignment vertical="center" horizontal="left" indent="1"/>
    </xf>
    <xf numFmtId="0" fontId="1" fillId="3" borderId="1" xfId="0" applyNumberFormat="1" applyFont="1" applyFill="1" applyBorder="1" applyAlignment="1">
      <alignment vertical="center" wrapText="1" horizontal="left" indent="1"/>
    </xf>
    <xf numFmtId="0" fontId="1" fillId="3" borderId="1" xfId="0" applyNumberFormat="1" applyFont="1" applyFill="1" applyBorder="1" applyAlignment="1">
      <alignment horizontal="left" vertical="center" wrapText="1" indent="1"/>
    </xf>
    <xf numFmtId="200" fontId="1" fillId="3" borderId="1" xfId="0" applyNumberFormat="1" applyFont="1" applyFill="1" applyBorder="1" applyAlignment="1">
      <alignment horizontal="left" vertical="center" wrapText="1" indent="1"/>
    </xf>
    <xf numFmtId="0" fontId="1" fillId="4" borderId="0" xfId="0" applyNumberFormat="1" applyFont="1" applyFill="1" applyBorder="1" applyAlignment="1">
      <alignment vertical="center"/>
    </xf>
    <xf numFmtId="0" fontId="2" fillId="4" borderId="0" xfId="0" applyNumberFormat="1" applyFont="1" applyFill="1" applyBorder="1" applyAlignment="1">
      <alignment vertical="center"/>
    </xf>
    <xf numFmtId="0" fontId="2" fillId="4" borderId="0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left" vertical="center" wrapText="1" indent="1"/>
    </xf>
    <xf numFmtId="0" fontId="2" fillId="4" borderId="1" xfId="0" applyNumberFormat="1" applyFont="1" applyFill="1" applyBorder="1" applyAlignment="1">
      <alignment horizontal="left" vertical="center" wrapText="1" indent="1"/>
    </xf>
    <xf numFmtId="201" fontId="2" fillId="4" borderId="1" xfId="0" applyNumberFormat="1" applyFont="1" applyFill="1" applyBorder="1" applyAlignment="1">
      <alignment horizontal="left" vertical="center" wrapText="1" indent="1"/>
    </xf>
    <xf numFmtId="0" fontId="1" fillId="5" borderId="1" xfId="0" applyNumberFormat="1" applyFont="1" applyFill="1" applyBorder="1" applyAlignment="1">
      <alignment horizontal="left" vertical="center" wrapText="1" indent="1"/>
    </xf>
    <xf numFmtId="0" fontId="2" fillId="5" borderId="1" xfId="0" applyNumberFormat="1" applyFont="1" applyFill="1" applyBorder="1" applyAlignment="1">
      <alignment horizontal="left" vertical="center" wrapText="1" indent="1"/>
    </xf>
    <xf numFmtId="201" fontId="2" fillId="5" borderId="1" xfId="0" applyNumberFormat="1" applyFont="1" applyFill="1" applyBorder="1" applyAlignment="1">
      <alignment horizontal="left" vertical="center" wrapText="1" indent="1"/>
    </xf>
    <xf numFmtId="0" fontId="2" fillId="4" borderId="0" xfId="0" applyNumberFormat="1" applyFont="1" applyFill="1" applyBorder="1" applyAlignment="1">
      <alignment vertical="center" wrapText="1"/>
    </xf>
    <xf numFmtId="0" fontId="2" fillId="4" borderId="0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vertical="center" horizontal="left" indent="1"/>
    </xf>
    <xf numFmtId="0" fontId="1" fillId="3" borderId="2" xfId="0" applyNumberFormat="1" applyFont="1" applyFill="1" applyBorder="1" applyAlignment="1">
      <alignment vertical="center" wrapText="1" horizontal="left" indent="1"/>
    </xf>
    <xf numFmtId="0" fontId="1" fillId="3" borderId="2" xfId="0" applyNumberFormat="1" applyFont="1" applyFill="1" applyBorder="1" applyAlignment="1">
      <alignment horizontal="left" vertical="center" wrapText="1" indent="1"/>
    </xf>
    <xf numFmtId="0" fontId="1" fillId="6" borderId="0" xfId="0" applyNumberFormat="1" applyFont="1" applyFill="1" applyBorder="1" applyAlignment="1">
      <alignment vertical="center"/>
    </xf>
    <xf numFmtId="0" fontId="1" fillId="6" borderId="2" xfId="0" applyNumberFormat="1" applyFont="1" applyFill="1" applyBorder="1" applyAlignment="1">
      <alignment vertical="center" horizontal="left" indent="1"/>
    </xf>
    <xf numFmtId="0" fontId="1" fillId="6" borderId="2" xfId="0" applyNumberFormat="1" applyFont="1" applyFill="1" applyBorder="1" applyAlignment="1">
      <alignment vertical="center" wrapText="1" horizontal="left" indent="1"/>
    </xf>
    <xf numFmtId="0" fontId="1" fillId="6" borderId="2" xfId="0" applyNumberFormat="1" applyFont="1" applyFill="1" applyBorder="1" applyAlignment="1">
      <alignment horizontal="left" vertical="center" wrapText="1" indent="1"/>
    </xf>
    <xf numFmtId="200" fontId="1" fillId="3" borderId="2" xfId="0" applyNumberFormat="1" applyFont="1" applyFill="1" applyBorder="1" applyAlignment="1">
      <alignment horizontal="left" vertical="center" wrapText="1" indent="1"/>
    </xf>
    <xf numFmtId="200" fontId="1" fillId="6" borderId="2" xfId="0" applyNumberFormat="1" applyFont="1" applyFill="1" applyBorder="1" applyAlignment="1">
      <alignment horizontal="left" vertical="center" wrapText="1" indent="1"/>
    </xf>
    <xf numFmtId="0" fontId="1" fillId="7" borderId="2" xfId="0" applyNumberFormat="1" applyFont="1" applyFill="1" applyBorder="1" applyAlignment="1">
      <alignment horizontal="left" vertical="center" wrapText="1" indent="1"/>
    </xf>
    <xf numFmtId="200" fontId="1" fillId="7" borderId="2" xfId="0" applyNumberFormat="1" applyFont="1" applyFill="1" applyBorder="1" applyAlignment="1">
      <alignment horizontal="left" vertical="center" wrapText="1" indent="1"/>
    </xf>
    <xf numFmtId="0" fontId="5" fillId="2" borderId="0" xfId="0" applyNumberFormat="1" applyFont="1" applyFill="1" applyBorder="1" applyAlignment="1">
      <alignment vertical="center"/>
    </xf>
  </cellXfs>
  <cellStyles count="1">
    <cellStyle name="Normal" xfId="0"/>
  </cellStyles>
  <dxfs count="45"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754A55"/>
        </patternFill>
      </fill>
    </dxf>
    <dxf>
      <font>
        <b/>
      </font>
      <fill>
        <patternFill patternType="solid">
          <bgColor rgb="FF3E6555"/>
        </patternFill>
      </fill>
    </dxf>
    <dxf>
      <font>
        <b/>
      </font>
      <fill>
        <patternFill patternType="solid">
          <bgColor rgb="FF754A55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b9af91174499d" /><Relationship Type="http://schemas.openxmlformats.org/officeDocument/2006/relationships/theme" Target="/xl/theme/theme1.xml" Id="R6450c14d8b214969" /><Relationship Type="http://schemas.openxmlformats.org/officeDocument/2006/relationships/sharedStrings" Target="/xl/sharedStrings.xml" Id="R5a32fc0c75394000" /><Relationship Type="http://schemas.openxmlformats.org/officeDocument/2006/relationships/worksheet" Target="/xl/worksheets/sheet1.xml" Id="Rb95e1757aaba44aa" /><Relationship Type="http://schemas.openxmlformats.org/officeDocument/2006/relationships/worksheet" Target="/xl/worksheets/sheet2.xml" Id="Rc79f3646953141ac" /><Relationship Type="http://schemas.openxmlformats.org/officeDocument/2006/relationships/worksheet" Target="/xl/worksheets/sheet3.xml" Id="R8069384e03ca40b7" /><Relationship Type="http://schemas.openxmlformats.org/officeDocument/2006/relationships/worksheet" Target="/xl/worksheets/sheet4.xml" Id="R77b7b33d926744fa" /></Relationships>
</file>

<file path=xl/tables/table1.xml><?xml version="1.0" encoding="utf-8"?>
<x:table xmlns:x="http://schemas.openxmlformats.org/spreadsheetml/2006/main" id="1" name="TestsTable" displayName="TestsTable" ref="B9:L109" headerRowCount="1" totalsRowCount="0" totalsRowShown="0">
  <x:tableColumns count="11">
    <x:tableColumn id="1" name="Test ID"/>
    <x:tableColumn id="2" name="Release ID"/>
    <x:tableColumn id="3" name="Test window / scope"/>
    <x:tableColumn id="4" name="Test type"/>
    <x:tableColumn id="5" name="Owner"/>
    <x:tableColumn id="6" name="Planned start"/>
    <x:tableColumn id="7" name="Planned finish"/>
    <x:tableColumn id="8" name="Status"/>
    <x:tableColumn id="9" name="Actual finish"/>
    <x:tableColumn id="10" name="Evidence / notes"/>
    <x:tableColumn id="11" name="Aler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leasesTable" displayName="ReleasesTable" ref="B9:P59" headerRowCount="1" totalsRowCount="0" totalsRowShown="0">
  <x:tableColumns count="15">
    <x:tableColumn id="1" name="Release ID"/>
    <x:tableColumn id="2" name="Release / version"/>
    <x:tableColumn id="3" name="Release owner"/>
    <x:tableColumn id="4" name="Planned release"/>
    <x:tableColumn id="5" name="Sign-off lead days"/>
    <x:tableColumn id="6" name="Sign-off deadline"/>
    <x:tableColumn id="7" name="Decision owner"/>
    <x:tableColumn id="8" name="Approval"/>
    <x:tableColumn id="9" name="Actual release"/>
    <x:tableColumn id="10" name="Open critical defects"/>
    <x:tableColumn id="11" name="Linked tests"/>
    <x:tableColumn id="12" name="Tests remaining"/>
    <x:tableColumn id="13" name="Readiness"/>
    <x:tableColumn id="14" name="Alert"/>
    <x:tableColumn id="15" name="Decision / release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3a7038db34245b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7721bcbf0d44399" /></Relationships>
</file>

<file path=xl/worksheets/_rels/sheet4.xml.rels><?xml version='1.0' encoding='utf-8'?>
<Relationships xmlns="http://schemas.openxmlformats.org/package/2006/relationships"><Relationship Id="rIdLink1" Type="http://schemas.openxmlformats.org/officeDocument/2006/relationships/hyperlink" Target="https://www.stakeholdermap.com/project-templates/project-management-templates.php" TargetMode="External" /><Relationship Id="rIdLink2" Type="http://schemas.openxmlformats.org/officeDocument/2006/relationships/hyperlink" Target="https://www.stakeholdermap.com/project-templates/issue-log.php" TargetMode="External" /><Relationship Id="rIdLink3" Type="http://schemas.openxmlformats.org/officeDocument/2006/relationships/hyperlink" Target="https://www.stakeholdermap.com/project-templates/decision-log-template.php" TargetMode="External" /><Relationship Id="rIdLink4" Type="http://schemas.openxmlformats.org/officeDocument/2006/relationships/hyperlink" Target="https://www.stakeholdermap.com/project-templates/governance-approval-calendar-template.php" TargetMode="External" /><Relationship Id="rIdLink5" Type="http://schemas.openxmlformats.org/officeDocument/2006/relationships/hyperlink" Target="https://www.stakeholdermap.com/project-templates/launch-cutover-calendar-template.php" TargetMode="External" /><Relationship Id="rIdLink6" Type="http://schemas.openxmlformats.org/officeDocument/2006/relationships/hyperlink" Target="https://www.stakeholdermap.com/project-templates/procurement-calendar-template.php" TargetMode="External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9" max="9" width="3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40" customHeight="1">
      <x:c r="A2" s="3"/>
      <x:c r="B2" s="5" t="str">
        <x:v>Testing &amp; release calendar 2027</x:v>
      </x:c>
      <x:c r="C2" s="4"/>
      <x:c r="D2" s="4"/>
      <x:c r="E2" s="4"/>
      <x:c r="F2" s="4"/>
      <x:c r="G2" s="4"/>
      <x:c r="H2" s="4"/>
      <x:c r="I2" s="3"/>
    </x:row>
    <x:row r="3" ht="32" customHeight="1">
      <x:c r="A3" s="3"/>
      <x:c r="B3" s="7" t="str">
        <x:v>Plan test windows, sign-off deadlines and releases. Replace the sample entries in Tests and Releases.</x:v>
      </x:c>
      <x:c r="C3" s="4"/>
      <x:c r="D3" s="4"/>
      <x:c r="E3" s="4"/>
      <x:c r="F3" s="4"/>
      <x:c r="G3" s="4"/>
      <x:c r="H3" s="4"/>
      <x:c r="I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8" customHeight="1">
      <x:c r="A5" s="3"/>
      <x:c r="B5" s="3" t="str">
        <x:v>Project</x:v>
      </x:c>
      <x:c r="C5" s="12" t="str">
        <x:v>Example project</x:v>
      </x:c>
      <x:c r="D5" s="12"/>
      <x:c r="E5" s="12"/>
      <x:c r="F5" s="3" t="str">
        <x:v>Review date</x:v>
      </x:c>
      <x:c r="G5" s="16" t="n">
        <x:v>46683</x:v>
      </x:c>
      <x:c r="H5" s="3"/>
      <x:c r="I5" s="3"/>
    </x:row>
    <x:row r="6" ht="25" customHeight="1">
      <x:c r="A6" s="3"/>
      <x:c r="B6" s="3" t="str">
        <x:v>View month (1–12)</x:v>
      </x:c>
      <x:c r="C6" s="15" t="n">
        <x:v>10</x:v>
      </x:c>
      <x:c r="D6" s="3" t="str">
        <x:v>View year</x:v>
      </x:c>
      <x:c r="E6" s="15" t="n">
        <x:v>2027</x:v>
      </x:c>
      <x:c r="F6" s="3"/>
      <x:c r="G6" s="3"/>
      <x:c r="H6" s="3"/>
      <x:c r="I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</x:row>
    <x:row r="8" ht="28" customHeight="1">
      <x:c r="A8" s="3"/>
      <x:c r="B8" s="18" t="str">
        <x:v>Overdue test windows</x:v>
      </x:c>
      <x:c r="C8" s="18"/>
      <x:c r="D8" s="3" t="n">
        <x:f>COUNTIFS(Tests!L10:L109,"Overdue")</x:f>
        <x:v>1</x:v>
      </x:c>
      <x:c r="E8" s="18" t="str">
        <x:v>Overdue sign-offs</x:v>
      </x:c>
      <x:c r="F8" s="18"/>
      <x:c r="G8" s="18"/>
      <x:c r="H8" s="3" t="n">
        <x:f>COUNTIFS(Releases!O10:O59,"Sign-off overdue")+COUNTIFS(Releases!O10:O59,"Release overdue",Releases!I10:I59,"&lt;&gt;Approved")</x:f>
        <x:v>0</x:v>
      </x:c>
      <x:c r="I8" s="3"/>
    </x:row>
    <x:row r="9" ht="28" customHeight="1">
      <x:c r="A9" s="3"/>
      <x:c r="B9" s="18" t="str">
        <x:v>Ready to release</x:v>
      </x:c>
      <x:c r="C9" s="18"/>
      <x:c r="D9" s="3" t="n">
        <x:f>COUNTIFS(Releases!N10:N59,"Ready")</x:f>
        <x:v>0</x:v>
      </x:c>
      <x:c r="E9" s="18" t="str">
        <x:v>Overdue releases</x:v>
      </x:c>
      <x:c r="F9" s="18"/>
      <x:c r="G9" s="18"/>
      <x:c r="H9" s="3" t="n">
        <x:f>COUNTIFS(Releases!O10:O59,"Release overdue")</x:f>
        <x:v>0</x:v>
      </x:c>
      <x:c r="I9" s="3"/>
    </x:row>
    <x:row r="10" ht="25" customHeight="1">
      <x:c r="A10" s="3"/>
      <x:c r="B10" s="3"/>
      <x:c r="C10" s="3"/>
      <x:c r="D10" s="3"/>
      <x:c r="E10" s="3"/>
      <x:c r="F10" s="3"/>
      <x:c r="G10" s="3"/>
      <x:c r="H10" s="3"/>
      <x:c r="I10" s="3"/>
    </x:row>
    <x:row r="11" ht="28" customHeight="1">
      <x:c r="A11" s="3"/>
      <x:c r="B11" s="6" t="str">
        <x:v>Daily counts: test windows / tests ending / sign-offs due / planned releases</x:v>
      </x:c>
      <x:c r="C11" s="4"/>
      <x:c r="D11" s="4"/>
      <x:c r="E11" s="4"/>
      <x:c r="F11" s="4"/>
      <x:c r="G11" s="4"/>
      <x:c r="H11" s="4"/>
      <x:c r="I11" s="3"/>
    </x:row>
    <x:row r="12" ht="28" customHeight="1">
      <x:c r="A12" s="3"/>
      <x:c r="B12" s="19" t="str">
        <x:v>Monday</x:v>
      </x:c>
      <x:c r="C12" s="19" t="str">
        <x:v>Tuesday</x:v>
      </x:c>
      <x:c r="D12" s="19" t="str">
        <x:v>Wednesday</x:v>
      </x:c>
      <x:c r="E12" s="19" t="str">
        <x:v>Thursday</x:v>
      </x:c>
      <x:c r="F12" s="19" t="str">
        <x:v>Friday</x:v>
      </x:c>
      <x:c r="G12" s="19" t="str">
        <x:v>Saturday</x:v>
      </x:c>
      <x:c r="H12" s="19" t="str">
        <x:v>Sunday</x:v>
      </x:c>
      <x:c r="I12" s="3"/>
    </x:row>
    <x:row r="13" ht="25" customHeight="1">
      <x:c r="A13" s="3"/>
      <x:c r="B13" s="22" t="n">
        <x:f>DATE($E$6,$C$6,1)-WEEKDAY(DATE($E$6,$C$6,1),2)+1</x:f>
        <x:v>46657</x:v>
      </x:c>
      <x:c r="C13" s="22" t="n">
        <x:f>$B$13+1</x:f>
        <x:v>46658</x:v>
      </x:c>
      <x:c r="D13" s="22" t="n">
        <x:f>$B$13+2</x:f>
        <x:v>46659</x:v>
      </x:c>
      <x:c r="E13" s="22" t="n">
        <x:f>$B$13+3</x:f>
        <x:v>46660</x:v>
      </x:c>
      <x:c r="F13" s="22" t="n">
        <x:f>$B$13+4</x:f>
        <x:v>46661</x:v>
      </x:c>
      <x:c r="G13" s="25" t="n">
        <x:f>$B$13+5</x:f>
        <x:v>46662</x:v>
      </x:c>
      <x:c r="H13" s="25" t="n">
        <x:f>$B$13+6</x:f>
        <x:v>46663</x:v>
      </x:c>
      <x:c r="I13" s="3"/>
    </x:row>
    <x:row r="14" ht="25" customHeight="1">
      <x:c r="A14" s="3"/>
      <x:c r="B14" s="15" t="str">
        <x:f>IF(COUNTIFS(Tests!$G$10:$G$109,"&gt;0",Tests!$G$10:$G$109,"&lt;="&amp;B13,Tests!$H$10:$H$109,"&gt;="&amp;B13,Tests!$I$10:$I$109,"&lt;&gt;Cancelled")=0,"","Tests: "&amp;COUNTIFS(Tests!$G$10:$G$109,"&gt;0",Tests!$G$10:$G$109,"&lt;="&amp;B13,Tests!$H$10:$H$109,"&gt;="&amp;B13,Tests!$I$10:$I$109,"&lt;&gt;Cancelled"))</x:f>
      </x:c>
      <x:c r="C14" s="15" t="str">
        <x:f>IF(COUNTIFS(Tests!$G$10:$G$109,"&gt;0",Tests!$G$10:$G$109,"&lt;="&amp;C13,Tests!$H$10:$H$109,"&gt;="&amp;C13,Tests!$I$10:$I$109,"&lt;&gt;Cancelled")=0,"","Tests: "&amp;COUNTIFS(Tests!$G$10:$G$109,"&gt;0",Tests!$G$10:$G$109,"&lt;="&amp;C13,Tests!$H$10:$H$109,"&gt;="&amp;C13,Tests!$I$10:$I$109,"&lt;&gt;Cancelled"))</x:f>
      </x:c>
      <x:c r="D14" s="15" t="str">
        <x:f>IF(COUNTIFS(Tests!$G$10:$G$109,"&gt;0",Tests!$G$10:$G$109,"&lt;="&amp;D13,Tests!$H$10:$H$109,"&gt;="&amp;D13,Tests!$I$10:$I$109,"&lt;&gt;Cancelled")=0,"","Tests: "&amp;COUNTIFS(Tests!$G$10:$G$109,"&gt;0",Tests!$G$10:$G$109,"&lt;="&amp;D13,Tests!$H$10:$H$109,"&gt;="&amp;D13,Tests!$I$10:$I$109,"&lt;&gt;Cancelled"))</x:f>
      </x:c>
      <x:c r="E14" s="15" t="str">
        <x:f>IF(COUNTIFS(Tests!$G$10:$G$109,"&gt;0",Tests!$G$10:$G$109,"&lt;="&amp;E13,Tests!$H$10:$H$109,"&gt;="&amp;E13,Tests!$I$10:$I$109,"&lt;&gt;Cancelled")=0,"","Tests: "&amp;COUNTIFS(Tests!$G$10:$G$109,"&gt;0",Tests!$G$10:$G$109,"&lt;="&amp;E13,Tests!$H$10:$H$109,"&gt;="&amp;E13,Tests!$I$10:$I$109,"&lt;&gt;Cancelled"))</x:f>
      </x:c>
      <x:c r="F14" s="15" t="str">
        <x:f>IF(COUNTIFS(Tests!$G$10:$G$109,"&gt;0",Tests!$G$10:$G$109,"&lt;="&amp;F13,Tests!$H$10:$H$109,"&gt;="&amp;F13,Tests!$I$10:$I$109,"&lt;&gt;Cancelled")=0,"","Tests: "&amp;COUNTIFS(Tests!$G$10:$G$109,"&gt;0",Tests!$G$10:$G$109,"&lt;="&amp;F13,Tests!$H$10:$H$109,"&gt;="&amp;F13,Tests!$I$10:$I$109,"&lt;&gt;Cancelled"))</x:f>
        <x:v>Tests: 1</x:v>
      </x:c>
      <x:c r="G14" s="15" t="str">
        <x:f>IF(COUNTIFS(Tests!$G$10:$G$109,"&gt;0",Tests!$G$10:$G$109,"&lt;="&amp;G13,Tests!$H$10:$H$109,"&gt;="&amp;G13,Tests!$I$10:$I$109,"&lt;&gt;Cancelled")=0,"","Tests: "&amp;COUNTIFS(Tests!$G$10:$G$109,"&gt;0",Tests!$G$10:$G$109,"&lt;="&amp;G13,Tests!$H$10:$H$109,"&gt;="&amp;G13,Tests!$I$10:$I$109,"&lt;&gt;Cancelled"))</x:f>
        <x:v>Tests: 1</x:v>
      </x:c>
      <x:c r="H14" s="15" t="str">
        <x:f>IF(COUNTIFS(Tests!$G$10:$G$109,"&gt;0",Tests!$G$10:$G$109,"&lt;="&amp;H13,Tests!$H$10:$H$109,"&gt;="&amp;H13,Tests!$I$10:$I$109,"&lt;&gt;Cancelled")=0,"","Tests: "&amp;COUNTIFS(Tests!$G$10:$G$109,"&gt;0",Tests!$G$10:$G$109,"&lt;="&amp;H13,Tests!$H$10:$H$109,"&gt;="&amp;H13,Tests!$I$10:$I$109,"&lt;&gt;Cancelled"))</x:f>
      </x:c>
      <x:c r="I14" s="3"/>
    </x:row>
    <x:row r="15" ht="25" customHeight="1">
      <x:c r="A15" s="3"/>
      <x:c r="B15" s="15" t="str">
        <x:f>IF(COUNTIFS(Tests!$H$10:$H$109,B13,Tests!$I$10:$I$109,"&lt;&gt;Cancelled")=0,"","Ending: "&amp;COUNTIFS(Tests!$H$10:$H$109,B13,Tests!$I$10:$I$109,"&lt;&gt;Cancelled"))</x:f>
      </x:c>
      <x:c r="C15" s="15" t="str">
        <x:f>IF(COUNTIFS(Tests!$H$10:$H$109,C13,Tests!$I$10:$I$109,"&lt;&gt;Cancelled")=0,"","Ending: "&amp;COUNTIFS(Tests!$H$10:$H$109,C13,Tests!$I$10:$I$109,"&lt;&gt;Cancelled"))</x:f>
      </x:c>
      <x:c r="D15" s="15" t="str">
        <x:f>IF(COUNTIFS(Tests!$H$10:$H$109,D13,Tests!$I$10:$I$109,"&lt;&gt;Cancelled")=0,"","Ending: "&amp;COUNTIFS(Tests!$H$10:$H$109,D13,Tests!$I$10:$I$109,"&lt;&gt;Cancelled"))</x:f>
      </x:c>
      <x:c r="E15" s="15" t="str">
        <x:f>IF(COUNTIFS(Tests!$H$10:$H$109,E13,Tests!$I$10:$I$109,"&lt;&gt;Cancelled")=0,"","Ending: "&amp;COUNTIFS(Tests!$H$10:$H$109,E13,Tests!$I$10:$I$109,"&lt;&gt;Cancelled"))</x:f>
      </x:c>
      <x:c r="F15" s="15" t="str">
        <x:f>IF(COUNTIFS(Tests!$H$10:$H$109,F13,Tests!$I$10:$I$109,"&lt;&gt;Cancelled")=0,"","Ending: "&amp;COUNTIFS(Tests!$H$10:$H$109,F13,Tests!$I$10:$I$109,"&lt;&gt;Cancelled"))</x:f>
      </x:c>
      <x:c r="G15" s="15" t="str">
        <x:f>IF(COUNTIFS(Tests!$H$10:$H$109,G13,Tests!$I$10:$I$109,"&lt;&gt;Cancelled")=0,"","Ending: "&amp;COUNTIFS(Tests!$H$10:$H$109,G13,Tests!$I$10:$I$109,"&lt;&gt;Cancelled"))</x:f>
        <x:v>Ending: 1</x:v>
      </x:c>
      <x:c r="H15" s="15" t="str">
        <x:f>IF(COUNTIFS(Tests!$H$10:$H$109,H13,Tests!$I$10:$I$109,"&lt;&gt;Cancelled")=0,"","Ending: "&amp;COUNTIFS(Tests!$H$10:$H$109,H13,Tests!$I$10:$I$109,"&lt;&gt;Cancelled"))</x:f>
      </x:c>
      <x:c r="I15" s="3"/>
    </x:row>
    <x:row r="16" ht="25" customHeight="1">
      <x:c r="A16" s="3"/>
      <x:c r="B16" s="15" t="str">
        <x:f>IF(COUNTIFS(Releases!$G$10:$G$59,B13)=0,"","Sign-offs: "&amp;COUNTIFS(Releases!$G$10:$G$59,B13))</x:f>
      </x:c>
      <x:c r="C16" s="15" t="str">
        <x:f>IF(COUNTIFS(Releases!$G$10:$G$59,C13)=0,"","Sign-offs: "&amp;COUNTIFS(Releases!$G$10:$G$59,C13))</x:f>
      </x:c>
      <x:c r="D16" s="15" t="str">
        <x:f>IF(COUNTIFS(Releases!$G$10:$G$59,D13)=0,"","Sign-offs: "&amp;COUNTIFS(Releases!$G$10:$G$59,D13))</x:f>
      </x:c>
      <x:c r="E16" s="15" t="str">
        <x:f>IF(COUNTIFS(Releases!$G$10:$G$59,E13)=0,"","Sign-offs: "&amp;COUNTIFS(Releases!$G$10:$G$59,E13))</x:f>
      </x:c>
      <x:c r="F16" s="15" t="str">
        <x:f>IF(COUNTIFS(Releases!$G$10:$G$59,F13)=0,"","Sign-offs: "&amp;COUNTIFS(Releases!$G$10:$G$59,F13))</x:f>
      </x:c>
      <x:c r="G16" s="15" t="str">
        <x:f>IF(COUNTIFS(Releases!$G$10:$G$59,G13)=0,"","Sign-offs: "&amp;COUNTIFS(Releases!$G$10:$G$59,G13))</x:f>
      </x:c>
      <x:c r="H16" s="15" t="str">
        <x:f>IF(COUNTIFS(Releases!$G$10:$G$59,H13)=0,"","Sign-offs: "&amp;COUNTIFS(Releases!$G$10:$G$59,H13))</x:f>
      </x:c>
      <x:c r="I16" s="3"/>
    </x:row>
    <x:row r="17" ht="25" customHeight="1">
      <x:c r="A17" s="3"/>
      <x:c r="B17" s="15" t="str">
        <x:f>IF(COUNTIFS(Releases!$E$10:$E$59,B13)=0,"","Releases: "&amp;COUNTIFS(Releases!$E$10:$E$59,B13))</x:f>
      </x:c>
      <x:c r="C17" s="15" t="str">
        <x:f>IF(COUNTIFS(Releases!$E$10:$E$59,C13)=0,"","Releases: "&amp;COUNTIFS(Releases!$E$10:$E$59,C13))</x:f>
      </x:c>
      <x:c r="D17" s="15" t="str">
        <x:f>IF(COUNTIFS(Releases!$E$10:$E$59,D13)=0,"","Releases: "&amp;COUNTIFS(Releases!$E$10:$E$59,D13))</x:f>
      </x:c>
      <x:c r="E17" s="15" t="str">
        <x:f>IF(COUNTIFS(Releases!$E$10:$E$59,E13)=0,"","Releases: "&amp;COUNTIFS(Releases!$E$10:$E$59,E13))</x:f>
      </x:c>
      <x:c r="F17" s="15" t="str">
        <x:f>IF(COUNTIFS(Releases!$E$10:$E$59,F13)=0,"","Releases: "&amp;COUNTIFS(Releases!$E$10:$E$59,F13))</x:f>
      </x:c>
      <x:c r="G17" s="15" t="str">
        <x:f>IF(COUNTIFS(Releases!$E$10:$E$59,G13)=0,"","Releases: "&amp;COUNTIFS(Releases!$E$10:$E$59,G13))</x:f>
      </x:c>
      <x:c r="H17" s="15" t="str">
        <x:f>IF(COUNTIFS(Releases!$E$10:$E$59,H13)=0,"","Releases: "&amp;COUNTIFS(Releases!$E$10:$E$59,H13))</x:f>
      </x:c>
      <x:c r="I17" s="3"/>
    </x:row>
    <x:row r="18" ht="25" customHeight="1">
      <x:c r="A18" s="3"/>
      <x:c r="B18" s="22" t="n">
        <x:f>$B$13+7</x:f>
        <x:v>46664</x:v>
      </x:c>
      <x:c r="C18" s="22" t="n">
        <x:f>$B$13+8</x:f>
        <x:v>46665</x:v>
      </x:c>
      <x:c r="D18" s="22" t="n">
        <x:f>$B$13+9</x:f>
        <x:v>46666</x:v>
      </x:c>
      <x:c r="E18" s="22" t="n">
        <x:f>$B$13+10</x:f>
        <x:v>46667</x:v>
      </x:c>
      <x:c r="F18" s="22" t="n">
        <x:f>$B$13+11</x:f>
        <x:v>46668</x:v>
      </x:c>
      <x:c r="G18" s="25" t="n">
        <x:f>$B$13+12</x:f>
        <x:v>46669</x:v>
      </x:c>
      <x:c r="H18" s="25" t="n">
        <x:f>$B$13+13</x:f>
        <x:v>46670</x:v>
      </x:c>
      <x:c r="I18" s="3"/>
    </x:row>
    <x:row r="19" ht="25" customHeight="1">
      <x:c r="A19" s="3"/>
      <x:c r="B19" s="15" t="str">
        <x:f>IF(COUNTIFS(Tests!$G$10:$G$109,"&gt;0",Tests!$G$10:$G$109,"&lt;="&amp;B18,Tests!$H$10:$H$109,"&gt;="&amp;B18,Tests!$I$10:$I$109,"&lt;&gt;Cancelled")=0,"","Tests: "&amp;COUNTIFS(Tests!$G$10:$G$109,"&gt;0",Tests!$G$10:$G$109,"&lt;="&amp;B18,Tests!$H$10:$H$109,"&gt;="&amp;B18,Tests!$I$10:$I$109,"&lt;&gt;Cancelled"))</x:f>
      </x:c>
      <x:c r="C19" s="15" t="str">
        <x:f>IF(COUNTIFS(Tests!$G$10:$G$109,"&gt;0",Tests!$G$10:$G$109,"&lt;="&amp;C18,Tests!$H$10:$H$109,"&gt;="&amp;C18,Tests!$I$10:$I$109,"&lt;&gt;Cancelled")=0,"","Tests: "&amp;COUNTIFS(Tests!$G$10:$G$109,"&gt;0",Tests!$G$10:$G$109,"&lt;="&amp;C18,Tests!$H$10:$H$109,"&gt;="&amp;C18,Tests!$I$10:$I$109,"&lt;&gt;Cancelled"))</x:f>
        <x:v>Tests: 1</x:v>
      </x:c>
      <x:c r="D19" s="15" t="str">
        <x:f>IF(COUNTIFS(Tests!$G$10:$G$109,"&gt;0",Tests!$G$10:$G$109,"&lt;="&amp;D18,Tests!$H$10:$H$109,"&gt;="&amp;D18,Tests!$I$10:$I$109,"&lt;&gt;Cancelled")=0,"","Tests: "&amp;COUNTIFS(Tests!$G$10:$G$109,"&gt;0",Tests!$G$10:$G$109,"&lt;="&amp;D18,Tests!$H$10:$H$109,"&gt;="&amp;D18,Tests!$I$10:$I$109,"&lt;&gt;Cancelled"))</x:f>
        <x:v>Tests: 1</x:v>
      </x:c>
      <x:c r="E19" s="15" t="str">
        <x:f>IF(COUNTIFS(Tests!$G$10:$G$109,"&gt;0",Tests!$G$10:$G$109,"&lt;="&amp;E18,Tests!$H$10:$H$109,"&gt;="&amp;E18,Tests!$I$10:$I$109,"&lt;&gt;Cancelled")=0,"","Tests: "&amp;COUNTIFS(Tests!$G$10:$G$109,"&gt;0",Tests!$G$10:$G$109,"&lt;="&amp;E18,Tests!$H$10:$H$109,"&gt;="&amp;E18,Tests!$I$10:$I$109,"&lt;&gt;Cancelled"))</x:f>
        <x:v>Tests: 1</x:v>
      </x:c>
      <x:c r="F19" s="15" t="str">
        <x:f>IF(COUNTIFS(Tests!$G$10:$G$109,"&gt;0",Tests!$G$10:$G$109,"&lt;="&amp;F18,Tests!$H$10:$H$109,"&gt;="&amp;F18,Tests!$I$10:$I$109,"&lt;&gt;Cancelled")=0,"","Tests: "&amp;COUNTIFS(Tests!$G$10:$G$109,"&gt;0",Tests!$G$10:$G$109,"&lt;="&amp;F18,Tests!$H$10:$H$109,"&gt;="&amp;F18,Tests!$I$10:$I$109,"&lt;&gt;Cancelled"))</x:f>
        <x:v>Tests: 1</x:v>
      </x:c>
      <x:c r="G19" s="15" t="str">
        <x:f>IF(COUNTIFS(Tests!$G$10:$G$109,"&gt;0",Tests!$G$10:$G$109,"&lt;="&amp;G18,Tests!$H$10:$H$109,"&gt;="&amp;G18,Tests!$I$10:$I$109,"&lt;&gt;Cancelled")=0,"","Tests: "&amp;COUNTIFS(Tests!$G$10:$G$109,"&gt;0",Tests!$G$10:$G$109,"&lt;="&amp;G18,Tests!$H$10:$H$109,"&gt;="&amp;G18,Tests!$I$10:$I$109,"&lt;&gt;Cancelled"))</x:f>
        <x:v>Tests: 1</x:v>
      </x:c>
      <x:c r="H19" s="15" t="str">
        <x:f>IF(COUNTIFS(Tests!$G$10:$G$109,"&gt;0",Tests!$G$10:$G$109,"&lt;="&amp;H18,Tests!$H$10:$H$109,"&gt;="&amp;H18,Tests!$I$10:$I$109,"&lt;&gt;Cancelled")=0,"","Tests: "&amp;COUNTIFS(Tests!$G$10:$G$109,"&gt;0",Tests!$G$10:$G$109,"&lt;="&amp;H18,Tests!$H$10:$H$109,"&gt;="&amp;H18,Tests!$I$10:$I$109,"&lt;&gt;Cancelled"))</x:f>
      </x:c>
      <x:c r="I19" s="3"/>
    </x:row>
    <x:row r="20" ht="25" customHeight="1">
      <x:c r="A20" s="3"/>
      <x:c r="B20" s="15" t="str">
        <x:f>IF(COUNTIFS(Tests!$H$10:$H$109,B18,Tests!$I$10:$I$109,"&lt;&gt;Cancelled")=0,"","Ending: "&amp;COUNTIFS(Tests!$H$10:$H$109,B18,Tests!$I$10:$I$109,"&lt;&gt;Cancelled"))</x:f>
      </x:c>
      <x:c r="C20" s="15" t="str">
        <x:f>IF(COUNTIFS(Tests!$H$10:$H$109,C18,Tests!$I$10:$I$109,"&lt;&gt;Cancelled")=0,"","Ending: "&amp;COUNTIFS(Tests!$H$10:$H$109,C18,Tests!$I$10:$I$109,"&lt;&gt;Cancelled"))</x:f>
      </x:c>
      <x:c r="D20" s="15" t="str">
        <x:f>IF(COUNTIFS(Tests!$H$10:$H$109,D18,Tests!$I$10:$I$109,"&lt;&gt;Cancelled")=0,"","Ending: "&amp;COUNTIFS(Tests!$H$10:$H$109,D18,Tests!$I$10:$I$109,"&lt;&gt;Cancelled"))</x:f>
      </x:c>
      <x:c r="E20" s="15" t="str">
        <x:f>IF(COUNTIFS(Tests!$H$10:$H$109,E18,Tests!$I$10:$I$109,"&lt;&gt;Cancelled")=0,"","Ending: "&amp;COUNTIFS(Tests!$H$10:$H$109,E18,Tests!$I$10:$I$109,"&lt;&gt;Cancelled"))</x:f>
      </x:c>
      <x:c r="F20" s="15" t="str">
        <x:f>IF(COUNTIFS(Tests!$H$10:$H$109,F18,Tests!$I$10:$I$109,"&lt;&gt;Cancelled")=0,"","Ending: "&amp;COUNTIFS(Tests!$H$10:$H$109,F18,Tests!$I$10:$I$109,"&lt;&gt;Cancelled"))</x:f>
      </x:c>
      <x:c r="G20" s="15" t="str">
        <x:f>IF(COUNTIFS(Tests!$H$10:$H$109,G18,Tests!$I$10:$I$109,"&lt;&gt;Cancelled")=0,"","Ending: "&amp;COUNTIFS(Tests!$H$10:$H$109,G18,Tests!$I$10:$I$109,"&lt;&gt;Cancelled"))</x:f>
        <x:v>Ending: 1</x:v>
      </x:c>
      <x:c r="H20" s="15" t="str">
        <x:f>IF(COUNTIFS(Tests!$H$10:$H$109,H18,Tests!$I$10:$I$109,"&lt;&gt;Cancelled")=0,"","Ending: "&amp;COUNTIFS(Tests!$H$10:$H$109,H18,Tests!$I$10:$I$109,"&lt;&gt;Cancelled"))</x:f>
      </x:c>
      <x:c r="I20" s="3"/>
    </x:row>
    <x:row r="21" ht="25" customHeight="1">
      <x:c r="A21" s="3"/>
      <x:c r="B21" s="15" t="str">
        <x:f>IF(COUNTIFS(Releases!$G$10:$G$59,B18)=0,"","Sign-offs: "&amp;COUNTIFS(Releases!$G$10:$G$59,B18))</x:f>
      </x:c>
      <x:c r="C21" s="15" t="str">
        <x:f>IF(COUNTIFS(Releases!$G$10:$G$59,C18)=0,"","Sign-offs: "&amp;COUNTIFS(Releases!$G$10:$G$59,C18))</x:f>
      </x:c>
      <x:c r="D21" s="15" t="str">
        <x:f>IF(COUNTIFS(Releases!$G$10:$G$59,D18)=0,"","Sign-offs: "&amp;COUNTIFS(Releases!$G$10:$G$59,D18))</x:f>
        <x:v>Sign-offs: 1</x:v>
      </x:c>
      <x:c r="E21" s="15" t="str">
        <x:f>IF(COUNTIFS(Releases!$G$10:$G$59,E18)=0,"","Sign-offs: "&amp;COUNTIFS(Releases!$G$10:$G$59,E18))</x:f>
      </x:c>
      <x:c r="F21" s="15" t="str">
        <x:f>IF(COUNTIFS(Releases!$G$10:$G$59,F18)=0,"","Sign-offs: "&amp;COUNTIFS(Releases!$G$10:$G$59,F18))</x:f>
      </x:c>
      <x:c r="G21" s="15" t="str">
        <x:f>IF(COUNTIFS(Releases!$G$10:$G$59,G18)=0,"","Sign-offs: "&amp;COUNTIFS(Releases!$G$10:$G$59,G18))</x:f>
      </x:c>
      <x:c r="H21" s="15" t="str">
        <x:f>IF(COUNTIFS(Releases!$G$10:$G$59,H18)=0,"","Sign-offs: "&amp;COUNTIFS(Releases!$G$10:$G$59,H18))</x:f>
      </x:c>
      <x:c r="I21" s="3"/>
    </x:row>
    <x:row r="22" ht="25" customHeight="1">
      <x:c r="A22" s="3"/>
      <x:c r="B22" s="15" t="str">
        <x:f>IF(COUNTIFS(Releases!$E$10:$E$59,B18)=0,"","Releases: "&amp;COUNTIFS(Releases!$E$10:$E$59,B18))</x:f>
      </x:c>
      <x:c r="C22" s="15" t="str">
        <x:f>IF(COUNTIFS(Releases!$E$10:$E$59,C18)=0,"","Releases: "&amp;COUNTIFS(Releases!$E$10:$E$59,C18))</x:f>
      </x:c>
      <x:c r="D22" s="15" t="str">
        <x:f>IF(COUNTIFS(Releases!$E$10:$E$59,D18)=0,"","Releases: "&amp;COUNTIFS(Releases!$E$10:$E$59,D18))</x:f>
      </x:c>
      <x:c r="E22" s="15" t="str">
        <x:f>IF(COUNTIFS(Releases!$E$10:$E$59,E18)=0,"","Releases: "&amp;COUNTIFS(Releases!$E$10:$E$59,E18))</x:f>
      </x:c>
      <x:c r="F22" s="15" t="str">
        <x:f>IF(COUNTIFS(Releases!$E$10:$E$59,F18)=0,"","Releases: "&amp;COUNTIFS(Releases!$E$10:$E$59,F18))</x:f>
        <x:v>Releases: 1</x:v>
      </x:c>
      <x:c r="G22" s="15" t="str">
        <x:f>IF(COUNTIFS(Releases!$E$10:$E$59,G18)=0,"","Releases: "&amp;COUNTIFS(Releases!$E$10:$E$59,G18))</x:f>
      </x:c>
      <x:c r="H22" s="15" t="str">
        <x:f>IF(COUNTIFS(Releases!$E$10:$E$59,H18)=0,"","Releases: "&amp;COUNTIFS(Releases!$E$10:$E$59,H18))</x:f>
      </x:c>
      <x:c r="I22" s="3"/>
    </x:row>
    <x:row r="23" ht="25" customHeight="1">
      <x:c r="A23" s="3"/>
      <x:c r="B23" s="22" t="n">
        <x:f>$B$13+14</x:f>
        <x:v>46671</x:v>
      </x:c>
      <x:c r="C23" s="22" t="n">
        <x:f>$B$13+15</x:f>
        <x:v>46672</x:v>
      </x:c>
      <x:c r="D23" s="22" t="n">
        <x:f>$B$13+16</x:f>
        <x:v>46673</x:v>
      </x:c>
      <x:c r="E23" s="22" t="n">
        <x:f>$B$13+17</x:f>
        <x:v>46674</x:v>
      </x:c>
      <x:c r="F23" s="22" t="n">
        <x:f>$B$13+18</x:f>
        <x:v>46675</x:v>
      </x:c>
      <x:c r="G23" s="25" t="n">
        <x:f>$B$13+19</x:f>
        <x:v>46676</x:v>
      </x:c>
      <x:c r="H23" s="25" t="n">
        <x:f>$B$13+20</x:f>
        <x:v>46677</x:v>
      </x:c>
      <x:c r="I23" s="3"/>
    </x:row>
    <x:row r="24" ht="25" customHeight="1">
      <x:c r="A24" s="3"/>
      <x:c r="B24" s="15" t="str">
        <x:f>IF(COUNTIFS(Tests!$G$10:$G$109,"&gt;0",Tests!$G$10:$G$109,"&lt;="&amp;B23,Tests!$H$10:$H$109,"&gt;="&amp;B23,Tests!$I$10:$I$109,"&lt;&gt;Cancelled")=0,"","Tests: "&amp;COUNTIFS(Tests!$G$10:$G$109,"&gt;0",Tests!$G$10:$G$109,"&lt;="&amp;B23,Tests!$H$10:$H$109,"&gt;="&amp;B23,Tests!$I$10:$I$109,"&lt;&gt;Cancelled"))</x:f>
      </x:c>
      <x:c r="C24" s="15" t="str">
        <x:f>IF(COUNTIFS(Tests!$G$10:$G$109,"&gt;0",Tests!$G$10:$G$109,"&lt;="&amp;C23,Tests!$H$10:$H$109,"&gt;="&amp;C23,Tests!$I$10:$I$109,"&lt;&gt;Cancelled")=0,"","Tests: "&amp;COUNTIFS(Tests!$G$10:$G$109,"&gt;0",Tests!$G$10:$G$109,"&lt;="&amp;C23,Tests!$H$10:$H$109,"&gt;="&amp;C23,Tests!$I$10:$I$109,"&lt;&gt;Cancelled"))</x:f>
        <x:v>Tests: 1</x:v>
      </x:c>
      <x:c r="D24" s="15" t="str">
        <x:f>IF(COUNTIFS(Tests!$G$10:$G$109,"&gt;0",Tests!$G$10:$G$109,"&lt;="&amp;D23,Tests!$H$10:$H$109,"&gt;="&amp;D23,Tests!$I$10:$I$109,"&lt;&gt;Cancelled")=0,"","Tests: "&amp;COUNTIFS(Tests!$G$10:$G$109,"&gt;0",Tests!$G$10:$G$109,"&lt;="&amp;D23,Tests!$H$10:$H$109,"&gt;="&amp;D23,Tests!$I$10:$I$109,"&lt;&gt;Cancelled"))</x:f>
        <x:v>Tests: 1</x:v>
      </x:c>
      <x:c r="E24" s="15" t="str">
        <x:f>IF(COUNTIFS(Tests!$G$10:$G$109,"&gt;0",Tests!$G$10:$G$109,"&lt;="&amp;E23,Tests!$H$10:$H$109,"&gt;="&amp;E23,Tests!$I$10:$I$109,"&lt;&gt;Cancelled")=0,"","Tests: "&amp;COUNTIFS(Tests!$G$10:$G$109,"&gt;0",Tests!$G$10:$G$109,"&lt;="&amp;E23,Tests!$H$10:$H$109,"&gt;="&amp;E23,Tests!$I$10:$I$109,"&lt;&gt;Cancelled"))</x:f>
        <x:v>Tests: 1</x:v>
      </x:c>
      <x:c r="F24" s="15" t="str">
        <x:f>IF(COUNTIFS(Tests!$G$10:$G$109,"&gt;0",Tests!$G$10:$G$109,"&lt;="&amp;F23,Tests!$H$10:$H$109,"&gt;="&amp;F23,Tests!$I$10:$I$109,"&lt;&gt;Cancelled")=0,"","Tests: "&amp;COUNTIFS(Tests!$G$10:$G$109,"&gt;0",Tests!$G$10:$G$109,"&lt;="&amp;F23,Tests!$H$10:$H$109,"&gt;="&amp;F23,Tests!$I$10:$I$109,"&lt;&gt;Cancelled"))</x:f>
        <x:v>Tests: 1</x:v>
      </x:c>
      <x:c r="G24" s="15" t="str">
        <x:f>IF(COUNTIFS(Tests!$G$10:$G$109,"&gt;0",Tests!$G$10:$G$109,"&lt;="&amp;G23,Tests!$H$10:$H$109,"&gt;="&amp;G23,Tests!$I$10:$I$109,"&lt;&gt;Cancelled")=0,"","Tests: "&amp;COUNTIFS(Tests!$G$10:$G$109,"&gt;0",Tests!$G$10:$G$109,"&lt;="&amp;G23,Tests!$H$10:$H$109,"&gt;="&amp;G23,Tests!$I$10:$I$109,"&lt;&gt;Cancelled"))</x:f>
        <x:v>Tests: 1</x:v>
      </x:c>
      <x:c r="H24" s="15" t="str">
        <x:f>IF(COUNTIFS(Tests!$G$10:$G$109,"&gt;0",Tests!$G$10:$G$109,"&lt;="&amp;H23,Tests!$H$10:$H$109,"&gt;="&amp;H23,Tests!$I$10:$I$109,"&lt;&gt;Cancelled")=0,"","Tests: "&amp;COUNTIFS(Tests!$G$10:$G$109,"&gt;0",Tests!$G$10:$G$109,"&lt;="&amp;H23,Tests!$H$10:$H$109,"&gt;="&amp;H23,Tests!$I$10:$I$109,"&lt;&gt;Cancelled"))</x:f>
      </x:c>
      <x:c r="I24" s="3"/>
    </x:row>
    <x:row r="25" ht="25" customHeight="1">
      <x:c r="A25" s="3"/>
      <x:c r="B25" s="15" t="str">
        <x:f>IF(COUNTIFS(Tests!$H$10:$H$109,B23,Tests!$I$10:$I$109,"&lt;&gt;Cancelled")=0,"","Ending: "&amp;COUNTIFS(Tests!$H$10:$H$109,B23,Tests!$I$10:$I$109,"&lt;&gt;Cancelled"))</x:f>
      </x:c>
      <x:c r="C25" s="15" t="str">
        <x:f>IF(COUNTIFS(Tests!$H$10:$H$109,C23,Tests!$I$10:$I$109,"&lt;&gt;Cancelled")=0,"","Ending: "&amp;COUNTIFS(Tests!$H$10:$H$109,C23,Tests!$I$10:$I$109,"&lt;&gt;Cancelled"))</x:f>
      </x:c>
      <x:c r="D25" s="15" t="str">
        <x:f>IF(COUNTIFS(Tests!$H$10:$H$109,D23,Tests!$I$10:$I$109,"&lt;&gt;Cancelled")=0,"","Ending: "&amp;COUNTIFS(Tests!$H$10:$H$109,D23,Tests!$I$10:$I$109,"&lt;&gt;Cancelled"))</x:f>
      </x:c>
      <x:c r="E25" s="15" t="str">
        <x:f>IF(COUNTIFS(Tests!$H$10:$H$109,E23,Tests!$I$10:$I$109,"&lt;&gt;Cancelled")=0,"","Ending: "&amp;COUNTIFS(Tests!$H$10:$H$109,E23,Tests!$I$10:$I$109,"&lt;&gt;Cancelled"))</x:f>
      </x:c>
      <x:c r="F25" s="15" t="str">
        <x:f>IF(COUNTIFS(Tests!$H$10:$H$109,F23,Tests!$I$10:$I$109,"&lt;&gt;Cancelled")=0,"","Ending: "&amp;COUNTIFS(Tests!$H$10:$H$109,F23,Tests!$I$10:$I$109,"&lt;&gt;Cancelled"))</x:f>
      </x:c>
      <x:c r="G25" s="15" t="str">
        <x:f>IF(COUNTIFS(Tests!$H$10:$H$109,G23,Tests!$I$10:$I$109,"&lt;&gt;Cancelled")=0,"","Ending: "&amp;COUNTIFS(Tests!$H$10:$H$109,G23,Tests!$I$10:$I$109,"&lt;&gt;Cancelled"))</x:f>
        <x:v>Ending: 1</x:v>
      </x:c>
      <x:c r="H25" s="15" t="str">
        <x:f>IF(COUNTIFS(Tests!$H$10:$H$109,H23,Tests!$I$10:$I$109,"&lt;&gt;Cancelled")=0,"","Ending: "&amp;COUNTIFS(Tests!$H$10:$H$109,H23,Tests!$I$10:$I$109,"&lt;&gt;Cancelled"))</x:f>
      </x:c>
      <x:c r="I25" s="3"/>
    </x:row>
    <x:row r="26" ht="25" customHeight="1">
      <x:c r="A26" s="3"/>
      <x:c r="B26" s="15" t="str">
        <x:f>IF(COUNTIFS(Releases!$G$10:$G$59,B23)=0,"","Sign-offs: "&amp;COUNTIFS(Releases!$G$10:$G$59,B23))</x:f>
      </x:c>
      <x:c r="C26" s="15" t="str">
        <x:f>IF(COUNTIFS(Releases!$G$10:$G$59,C23)=0,"","Sign-offs: "&amp;COUNTIFS(Releases!$G$10:$G$59,C23))</x:f>
      </x:c>
      <x:c r="D26" s="15" t="str">
        <x:f>IF(COUNTIFS(Releases!$G$10:$G$59,D23)=0,"","Sign-offs: "&amp;COUNTIFS(Releases!$G$10:$G$59,D23))</x:f>
      </x:c>
      <x:c r="E26" s="15" t="str">
        <x:f>IF(COUNTIFS(Releases!$G$10:$G$59,E23)=0,"","Sign-offs: "&amp;COUNTIFS(Releases!$G$10:$G$59,E23))</x:f>
      </x:c>
      <x:c r="F26" s="15" t="str">
        <x:f>IF(COUNTIFS(Releases!$G$10:$G$59,F23)=0,"","Sign-offs: "&amp;COUNTIFS(Releases!$G$10:$G$59,F23))</x:f>
      </x:c>
      <x:c r="G26" s="15" t="str">
        <x:f>IF(COUNTIFS(Releases!$G$10:$G$59,G23)=0,"","Sign-offs: "&amp;COUNTIFS(Releases!$G$10:$G$59,G23))</x:f>
      </x:c>
      <x:c r="H26" s="15" t="str">
        <x:f>IF(COUNTIFS(Releases!$G$10:$G$59,H23)=0,"","Sign-offs: "&amp;COUNTIFS(Releases!$G$10:$G$59,H23))</x:f>
      </x:c>
      <x:c r="I26" s="3"/>
    </x:row>
    <x:row r="27" ht="25" customHeight="1">
      <x:c r="A27" s="3"/>
      <x:c r="B27" s="15" t="str">
        <x:f>IF(COUNTIFS(Releases!$E$10:$E$59,B23)=0,"","Releases: "&amp;COUNTIFS(Releases!$E$10:$E$59,B23))</x:f>
      </x:c>
      <x:c r="C27" s="15" t="str">
        <x:f>IF(COUNTIFS(Releases!$E$10:$E$59,C23)=0,"","Releases: "&amp;COUNTIFS(Releases!$E$10:$E$59,C23))</x:f>
      </x:c>
      <x:c r="D27" s="15" t="str">
        <x:f>IF(COUNTIFS(Releases!$E$10:$E$59,D23)=0,"","Releases: "&amp;COUNTIFS(Releases!$E$10:$E$59,D23))</x:f>
      </x:c>
      <x:c r="E27" s="15" t="str">
        <x:f>IF(COUNTIFS(Releases!$E$10:$E$59,E23)=0,"","Releases: "&amp;COUNTIFS(Releases!$E$10:$E$59,E23))</x:f>
      </x:c>
      <x:c r="F27" s="15" t="str">
        <x:f>IF(COUNTIFS(Releases!$E$10:$E$59,F23)=0,"","Releases: "&amp;COUNTIFS(Releases!$E$10:$E$59,F23))</x:f>
      </x:c>
      <x:c r="G27" s="15" t="str">
        <x:f>IF(COUNTIFS(Releases!$E$10:$E$59,G23)=0,"","Releases: "&amp;COUNTIFS(Releases!$E$10:$E$59,G23))</x:f>
      </x:c>
      <x:c r="H27" s="15" t="str">
        <x:f>IF(COUNTIFS(Releases!$E$10:$E$59,H23)=0,"","Releases: "&amp;COUNTIFS(Releases!$E$10:$E$59,H23))</x:f>
      </x:c>
      <x:c r="I27" s="3"/>
    </x:row>
    <x:row r="28" ht="25" customHeight="1">
      <x:c r="A28" s="3"/>
      <x:c r="B28" s="22" t="n">
        <x:f>$B$13+21</x:f>
        <x:v>46678</x:v>
      </x:c>
      <x:c r="C28" s="22" t="n">
        <x:f>$B$13+22</x:f>
        <x:v>46679</x:v>
      </x:c>
      <x:c r="D28" s="22" t="n">
        <x:f>$B$13+23</x:f>
        <x:v>46680</x:v>
      </x:c>
      <x:c r="E28" s="22" t="n">
        <x:f>$B$13+24</x:f>
        <x:v>46681</x:v>
      </x:c>
      <x:c r="F28" s="22" t="n">
        <x:f>$B$13+25</x:f>
        <x:v>46682</x:v>
      </x:c>
      <x:c r="G28" s="25" t="n">
        <x:f>$B$13+26</x:f>
        <x:v>46683</x:v>
      </x:c>
      <x:c r="H28" s="25" t="n">
        <x:f>$B$13+27</x:f>
        <x:v>46684</x:v>
      </x:c>
      <x:c r="I28" s="3"/>
    </x:row>
    <x:row r="29" ht="25" customHeight="1">
      <x:c r="A29" s="3"/>
      <x:c r="B29" s="15" t="str">
        <x:f>IF(COUNTIFS(Tests!$G$10:$G$109,"&gt;0",Tests!$G$10:$G$109,"&lt;="&amp;B28,Tests!$H$10:$H$109,"&gt;="&amp;B28,Tests!$I$10:$I$109,"&lt;&gt;Cancelled")=0,"","Tests: "&amp;COUNTIFS(Tests!$G$10:$G$109,"&gt;0",Tests!$G$10:$G$109,"&lt;="&amp;B28,Tests!$H$10:$H$109,"&gt;="&amp;B28,Tests!$I$10:$I$109,"&lt;&gt;Cancelled"))</x:f>
      </x:c>
      <x:c r="C29" s="15" t="str">
        <x:f>IF(COUNTIFS(Tests!$G$10:$G$109,"&gt;0",Tests!$G$10:$G$109,"&lt;="&amp;C28,Tests!$H$10:$H$109,"&gt;="&amp;C28,Tests!$I$10:$I$109,"&lt;&gt;Cancelled")=0,"","Tests: "&amp;COUNTIFS(Tests!$G$10:$G$109,"&gt;0",Tests!$G$10:$G$109,"&lt;="&amp;C28,Tests!$H$10:$H$109,"&gt;="&amp;C28,Tests!$I$10:$I$109,"&lt;&gt;Cancelled"))</x:f>
      </x:c>
      <x:c r="D29" s="15" t="str">
        <x:f>IF(COUNTIFS(Tests!$G$10:$G$109,"&gt;0",Tests!$G$10:$G$109,"&lt;="&amp;D28,Tests!$H$10:$H$109,"&gt;="&amp;D28,Tests!$I$10:$I$109,"&lt;&gt;Cancelled")=0,"","Tests: "&amp;COUNTIFS(Tests!$G$10:$G$109,"&gt;0",Tests!$G$10:$G$109,"&lt;="&amp;D28,Tests!$H$10:$H$109,"&gt;="&amp;D28,Tests!$I$10:$I$109,"&lt;&gt;Cancelled"))</x:f>
      </x:c>
      <x:c r="E29" s="15" t="str">
        <x:f>IF(COUNTIFS(Tests!$G$10:$G$109,"&gt;0",Tests!$G$10:$G$109,"&lt;="&amp;E28,Tests!$H$10:$H$109,"&gt;="&amp;E28,Tests!$I$10:$I$109,"&lt;&gt;Cancelled")=0,"","Tests: "&amp;COUNTIFS(Tests!$G$10:$G$109,"&gt;0",Tests!$G$10:$G$109,"&lt;="&amp;E28,Tests!$H$10:$H$109,"&gt;="&amp;E28,Tests!$I$10:$I$109,"&lt;&gt;Cancelled"))</x:f>
      </x:c>
      <x:c r="F29" s="15" t="str">
        <x:f>IF(COUNTIFS(Tests!$G$10:$G$109,"&gt;0",Tests!$G$10:$G$109,"&lt;="&amp;F28,Tests!$H$10:$H$109,"&gt;="&amp;F28,Tests!$I$10:$I$109,"&lt;&gt;Cancelled")=0,"","Tests: "&amp;COUNTIFS(Tests!$G$10:$G$109,"&gt;0",Tests!$G$10:$G$109,"&lt;="&amp;F28,Tests!$H$10:$H$109,"&gt;="&amp;F28,Tests!$I$10:$I$109,"&lt;&gt;Cancelled"))</x:f>
        <x:v>Tests: 1</x:v>
      </x:c>
      <x:c r="G29" s="15" t="str">
        <x:f>IF(COUNTIFS(Tests!$G$10:$G$109,"&gt;0",Tests!$G$10:$G$109,"&lt;="&amp;G28,Tests!$H$10:$H$109,"&gt;="&amp;G28,Tests!$I$10:$I$109,"&lt;&gt;Cancelled")=0,"","Tests: "&amp;COUNTIFS(Tests!$G$10:$G$109,"&gt;0",Tests!$G$10:$G$109,"&lt;="&amp;G28,Tests!$H$10:$H$109,"&gt;="&amp;G28,Tests!$I$10:$I$109,"&lt;&gt;Cancelled"))</x:f>
        <x:v>Tests: 1</x:v>
      </x:c>
      <x:c r="H29" s="15" t="str">
        <x:f>IF(COUNTIFS(Tests!$G$10:$G$109,"&gt;0",Tests!$G$10:$G$109,"&lt;="&amp;H28,Tests!$H$10:$H$109,"&gt;="&amp;H28,Tests!$I$10:$I$109,"&lt;&gt;Cancelled")=0,"","Tests: "&amp;COUNTIFS(Tests!$G$10:$G$109,"&gt;0",Tests!$G$10:$G$109,"&lt;="&amp;H28,Tests!$H$10:$H$109,"&gt;="&amp;H28,Tests!$I$10:$I$109,"&lt;&gt;Cancelled"))</x:f>
        <x:v>Tests: 1</x:v>
      </x:c>
      <x:c r="I29" s="3"/>
    </x:row>
    <x:row r="30" ht="25" customHeight="1">
      <x:c r="A30" s="3"/>
      <x:c r="B30" s="15" t="str">
        <x:f>IF(COUNTIFS(Tests!$H$10:$H$109,B28,Tests!$I$10:$I$109,"&lt;&gt;Cancelled")=0,"","Ending: "&amp;COUNTIFS(Tests!$H$10:$H$109,B28,Tests!$I$10:$I$109,"&lt;&gt;Cancelled"))</x:f>
      </x:c>
      <x:c r="C30" s="15" t="str">
        <x:f>IF(COUNTIFS(Tests!$H$10:$H$109,C28,Tests!$I$10:$I$109,"&lt;&gt;Cancelled")=0,"","Ending: "&amp;COUNTIFS(Tests!$H$10:$H$109,C28,Tests!$I$10:$I$109,"&lt;&gt;Cancelled"))</x:f>
      </x:c>
      <x:c r="D30" s="15" t="str">
        <x:f>IF(COUNTIFS(Tests!$H$10:$H$109,D28,Tests!$I$10:$I$109,"&lt;&gt;Cancelled")=0,"","Ending: "&amp;COUNTIFS(Tests!$H$10:$H$109,D28,Tests!$I$10:$I$109,"&lt;&gt;Cancelled"))</x:f>
      </x:c>
      <x:c r="E30" s="15" t="str">
        <x:f>IF(COUNTIFS(Tests!$H$10:$H$109,E28,Tests!$I$10:$I$109,"&lt;&gt;Cancelled")=0,"","Ending: "&amp;COUNTIFS(Tests!$H$10:$H$109,E28,Tests!$I$10:$I$109,"&lt;&gt;Cancelled"))</x:f>
      </x:c>
      <x:c r="F30" s="15" t="str">
        <x:f>IF(COUNTIFS(Tests!$H$10:$H$109,F28,Tests!$I$10:$I$109,"&lt;&gt;Cancelled")=0,"","Ending: "&amp;COUNTIFS(Tests!$H$10:$H$109,F28,Tests!$I$10:$I$109,"&lt;&gt;Cancelled"))</x:f>
      </x:c>
      <x:c r="G30" s="15" t="str">
        <x:f>IF(COUNTIFS(Tests!$H$10:$H$109,G28,Tests!$I$10:$I$109,"&lt;&gt;Cancelled")=0,"","Ending: "&amp;COUNTIFS(Tests!$H$10:$H$109,G28,Tests!$I$10:$I$109,"&lt;&gt;Cancelled"))</x:f>
      </x:c>
      <x:c r="H30" s="15" t="str">
        <x:f>IF(COUNTIFS(Tests!$H$10:$H$109,H28,Tests!$I$10:$I$109,"&lt;&gt;Cancelled")=0,"","Ending: "&amp;COUNTIFS(Tests!$H$10:$H$109,H28,Tests!$I$10:$I$109,"&lt;&gt;Cancelled"))</x:f>
      </x:c>
      <x:c r="I30" s="3"/>
    </x:row>
    <x:row r="31" ht="25" customHeight="1">
      <x:c r="A31" s="3"/>
      <x:c r="B31" s="15" t="str">
        <x:f>IF(COUNTIFS(Releases!$G$10:$G$59,B28)=0,"","Sign-offs: "&amp;COUNTIFS(Releases!$G$10:$G$59,B28))</x:f>
      </x:c>
      <x:c r="C31" s="15" t="str">
        <x:f>IF(COUNTIFS(Releases!$G$10:$G$59,C28)=0,"","Sign-offs: "&amp;COUNTIFS(Releases!$G$10:$G$59,C28))</x:f>
      </x:c>
      <x:c r="D31" s="15" t="str">
        <x:f>IF(COUNTIFS(Releases!$G$10:$G$59,D28)=0,"","Sign-offs: "&amp;COUNTIFS(Releases!$G$10:$G$59,D28))</x:f>
      </x:c>
      <x:c r="E31" s="15" t="str">
        <x:f>IF(COUNTIFS(Releases!$G$10:$G$59,E28)=0,"","Sign-offs: "&amp;COUNTIFS(Releases!$G$10:$G$59,E28))</x:f>
      </x:c>
      <x:c r="F31" s="15" t="str">
        <x:f>IF(COUNTIFS(Releases!$G$10:$G$59,F28)=0,"","Sign-offs: "&amp;COUNTIFS(Releases!$G$10:$G$59,F28))</x:f>
      </x:c>
      <x:c r="G31" s="15" t="str">
        <x:f>IF(COUNTIFS(Releases!$G$10:$G$59,G28)=0,"","Sign-offs: "&amp;COUNTIFS(Releases!$G$10:$G$59,G28))</x:f>
      </x:c>
      <x:c r="H31" s="15" t="str">
        <x:f>IF(COUNTIFS(Releases!$G$10:$G$59,H28)=0,"","Sign-offs: "&amp;COUNTIFS(Releases!$G$10:$G$59,H28))</x:f>
      </x:c>
      <x:c r="I31" s="3"/>
    </x:row>
    <x:row r="32" ht="25" customHeight="1">
      <x:c r="A32" s="3"/>
      <x:c r="B32" s="15" t="str">
        <x:f>IF(COUNTIFS(Releases!$E$10:$E$59,B28)=0,"","Releases: "&amp;COUNTIFS(Releases!$E$10:$E$59,B28))</x:f>
      </x:c>
      <x:c r="C32" s="15" t="str">
        <x:f>IF(COUNTIFS(Releases!$E$10:$E$59,C28)=0,"","Releases: "&amp;COUNTIFS(Releases!$E$10:$E$59,C28))</x:f>
      </x:c>
      <x:c r="D32" s="15" t="str">
        <x:f>IF(COUNTIFS(Releases!$E$10:$E$59,D28)=0,"","Releases: "&amp;COUNTIFS(Releases!$E$10:$E$59,D28))</x:f>
      </x:c>
      <x:c r="E32" s="15" t="str">
        <x:f>IF(COUNTIFS(Releases!$E$10:$E$59,E28)=0,"","Releases: "&amp;COUNTIFS(Releases!$E$10:$E$59,E28))</x:f>
      </x:c>
      <x:c r="F32" s="15" t="str">
        <x:f>IF(COUNTIFS(Releases!$E$10:$E$59,F28)=0,"","Releases: "&amp;COUNTIFS(Releases!$E$10:$E$59,F28))</x:f>
      </x:c>
      <x:c r="G32" s="15" t="str">
        <x:f>IF(COUNTIFS(Releases!$E$10:$E$59,G28)=0,"","Releases: "&amp;COUNTIFS(Releases!$E$10:$E$59,G28))</x:f>
      </x:c>
      <x:c r="H32" s="15" t="str">
        <x:f>IF(COUNTIFS(Releases!$E$10:$E$59,H28)=0,"","Releases: "&amp;COUNTIFS(Releases!$E$10:$E$59,H28))</x:f>
      </x:c>
      <x:c r="I32" s="3"/>
    </x:row>
    <x:row r="33" ht="25" customHeight="1">
      <x:c r="A33" s="3"/>
      <x:c r="B33" s="22" t="n">
        <x:f>$B$13+28</x:f>
        <x:v>46685</x:v>
      </x:c>
      <x:c r="C33" s="22" t="n">
        <x:f>$B$13+29</x:f>
        <x:v>46686</x:v>
      </x:c>
      <x:c r="D33" s="22" t="n">
        <x:f>$B$13+30</x:f>
        <x:v>46687</x:v>
      </x:c>
      <x:c r="E33" s="22" t="n">
        <x:f>$B$13+31</x:f>
        <x:v>46688</x:v>
      </x:c>
      <x:c r="F33" s="22" t="n">
        <x:f>$B$13+32</x:f>
        <x:v>46689</x:v>
      </x:c>
      <x:c r="G33" s="25" t="n">
        <x:f>$B$13+33</x:f>
        <x:v>46690</x:v>
      </x:c>
      <x:c r="H33" s="25" t="n">
        <x:f>$B$13+34</x:f>
        <x:v>46691</x:v>
      </x:c>
      <x:c r="I33" s="3"/>
    </x:row>
    <x:row r="34" ht="25" customHeight="1">
      <x:c r="A34" s="3"/>
      <x:c r="B34" s="15" t="str">
        <x:f>IF(COUNTIFS(Tests!$G$10:$G$109,"&gt;0",Tests!$G$10:$G$109,"&lt;="&amp;B33,Tests!$H$10:$H$109,"&gt;="&amp;B33,Tests!$I$10:$I$109,"&lt;&gt;Cancelled")=0,"","Tests: "&amp;COUNTIFS(Tests!$G$10:$G$109,"&gt;0",Tests!$G$10:$G$109,"&lt;="&amp;B33,Tests!$H$10:$H$109,"&gt;="&amp;B33,Tests!$I$10:$I$109,"&lt;&gt;Cancelled"))</x:f>
        <x:v>Tests: 1</x:v>
      </x:c>
      <x:c r="C34" s="15" t="str">
        <x:f>IF(COUNTIFS(Tests!$G$10:$G$109,"&gt;0",Tests!$G$10:$G$109,"&lt;="&amp;C33,Tests!$H$10:$H$109,"&gt;="&amp;C33,Tests!$I$10:$I$109,"&lt;&gt;Cancelled")=0,"","Tests: "&amp;COUNTIFS(Tests!$G$10:$G$109,"&gt;0",Tests!$G$10:$G$109,"&lt;="&amp;C33,Tests!$H$10:$H$109,"&gt;="&amp;C33,Tests!$I$10:$I$109,"&lt;&gt;Cancelled"))</x:f>
        <x:v>Tests: 1</x:v>
      </x:c>
      <x:c r="D34" s="15" t="str">
        <x:f>IF(COUNTIFS(Tests!$G$10:$G$109,"&gt;0",Tests!$G$10:$G$109,"&lt;="&amp;D33,Tests!$H$10:$H$109,"&gt;="&amp;D33,Tests!$I$10:$I$109,"&lt;&gt;Cancelled")=0,"","Tests: "&amp;COUNTIFS(Tests!$G$10:$G$109,"&gt;0",Tests!$G$10:$G$109,"&lt;="&amp;D33,Tests!$H$10:$H$109,"&gt;="&amp;D33,Tests!$I$10:$I$109,"&lt;&gt;Cancelled"))</x:f>
      </x:c>
      <x:c r="E34" s="15" t="str">
        <x:f>IF(COUNTIFS(Tests!$G$10:$G$109,"&gt;0",Tests!$G$10:$G$109,"&lt;="&amp;E33,Tests!$H$10:$H$109,"&gt;="&amp;E33,Tests!$I$10:$I$109,"&lt;&gt;Cancelled")=0,"","Tests: "&amp;COUNTIFS(Tests!$G$10:$G$109,"&gt;0",Tests!$G$10:$G$109,"&lt;="&amp;E33,Tests!$H$10:$H$109,"&gt;="&amp;E33,Tests!$I$10:$I$109,"&lt;&gt;Cancelled"))</x:f>
      </x:c>
      <x:c r="F34" s="15" t="str">
        <x:f>IF(COUNTIFS(Tests!$G$10:$G$109,"&gt;0",Tests!$G$10:$G$109,"&lt;="&amp;F33,Tests!$H$10:$H$109,"&gt;="&amp;F33,Tests!$I$10:$I$109,"&lt;&gt;Cancelled")=0,"","Tests: "&amp;COUNTIFS(Tests!$G$10:$G$109,"&gt;0",Tests!$G$10:$G$109,"&lt;="&amp;F33,Tests!$H$10:$H$109,"&gt;="&amp;F33,Tests!$I$10:$I$109,"&lt;&gt;Cancelled"))</x:f>
      </x:c>
      <x:c r="G34" s="15" t="str">
        <x:f>IF(COUNTIFS(Tests!$G$10:$G$109,"&gt;0",Tests!$G$10:$G$109,"&lt;="&amp;G33,Tests!$H$10:$H$109,"&gt;="&amp;G33,Tests!$I$10:$I$109,"&lt;&gt;Cancelled")=0,"","Tests: "&amp;COUNTIFS(Tests!$G$10:$G$109,"&gt;0",Tests!$G$10:$G$109,"&lt;="&amp;G33,Tests!$H$10:$H$109,"&gt;="&amp;G33,Tests!$I$10:$I$109,"&lt;&gt;Cancelled"))</x:f>
      </x:c>
      <x:c r="H34" s="15" t="str">
        <x:f>IF(COUNTIFS(Tests!$G$10:$G$109,"&gt;0",Tests!$G$10:$G$109,"&lt;="&amp;H33,Tests!$H$10:$H$109,"&gt;="&amp;H33,Tests!$I$10:$I$109,"&lt;&gt;Cancelled")=0,"","Tests: "&amp;COUNTIFS(Tests!$G$10:$G$109,"&gt;0",Tests!$G$10:$G$109,"&lt;="&amp;H33,Tests!$H$10:$H$109,"&gt;="&amp;H33,Tests!$I$10:$I$109,"&lt;&gt;Cancelled"))</x:f>
      </x:c>
      <x:c r="I34" s="3"/>
    </x:row>
    <x:row r="35" ht="25" customHeight="1">
      <x:c r="A35" s="3"/>
      <x:c r="B35" s="15" t="str">
        <x:f>IF(COUNTIFS(Tests!$H$10:$H$109,B33,Tests!$I$10:$I$109,"&lt;&gt;Cancelled")=0,"","Ending: "&amp;COUNTIFS(Tests!$H$10:$H$109,B33,Tests!$I$10:$I$109,"&lt;&gt;Cancelled"))</x:f>
      </x:c>
      <x:c r="C35" s="15" t="str">
        <x:f>IF(COUNTIFS(Tests!$H$10:$H$109,C33,Tests!$I$10:$I$109,"&lt;&gt;Cancelled")=0,"","Ending: "&amp;COUNTIFS(Tests!$H$10:$H$109,C33,Tests!$I$10:$I$109,"&lt;&gt;Cancelled"))</x:f>
        <x:v>Ending: 1</x:v>
      </x:c>
      <x:c r="D35" s="15" t="str">
        <x:f>IF(COUNTIFS(Tests!$H$10:$H$109,D33,Tests!$I$10:$I$109,"&lt;&gt;Cancelled")=0,"","Ending: "&amp;COUNTIFS(Tests!$H$10:$H$109,D33,Tests!$I$10:$I$109,"&lt;&gt;Cancelled"))</x:f>
      </x:c>
      <x:c r="E35" s="15" t="str">
        <x:f>IF(COUNTIFS(Tests!$H$10:$H$109,E33,Tests!$I$10:$I$109,"&lt;&gt;Cancelled")=0,"","Ending: "&amp;COUNTIFS(Tests!$H$10:$H$109,E33,Tests!$I$10:$I$109,"&lt;&gt;Cancelled"))</x:f>
      </x:c>
      <x:c r="F35" s="15" t="str">
        <x:f>IF(COUNTIFS(Tests!$H$10:$H$109,F33,Tests!$I$10:$I$109,"&lt;&gt;Cancelled")=0,"","Ending: "&amp;COUNTIFS(Tests!$H$10:$H$109,F33,Tests!$I$10:$I$109,"&lt;&gt;Cancelled"))</x:f>
      </x:c>
      <x:c r="G35" s="15" t="str">
        <x:f>IF(COUNTIFS(Tests!$H$10:$H$109,G33,Tests!$I$10:$I$109,"&lt;&gt;Cancelled")=0,"","Ending: "&amp;COUNTIFS(Tests!$H$10:$H$109,G33,Tests!$I$10:$I$109,"&lt;&gt;Cancelled"))</x:f>
      </x:c>
      <x:c r="H35" s="15" t="str">
        <x:f>IF(COUNTIFS(Tests!$H$10:$H$109,H33,Tests!$I$10:$I$109,"&lt;&gt;Cancelled")=0,"","Ending: "&amp;COUNTIFS(Tests!$H$10:$H$109,H33,Tests!$I$10:$I$109,"&lt;&gt;Cancelled"))</x:f>
      </x:c>
      <x:c r="I35" s="3"/>
    </x:row>
    <x:row r="36" ht="25" customHeight="1">
      <x:c r="A36" s="3"/>
      <x:c r="B36" s="15" t="str">
        <x:f>IF(COUNTIFS(Releases!$G$10:$G$59,B33)=0,"","Sign-offs: "&amp;COUNTIFS(Releases!$G$10:$G$59,B33))</x:f>
        <x:v>Sign-offs: 1</x:v>
      </x:c>
      <x:c r="C36" s="15" t="str">
        <x:f>IF(COUNTIFS(Releases!$G$10:$G$59,C33)=0,"","Sign-offs: "&amp;COUNTIFS(Releases!$G$10:$G$59,C33))</x:f>
      </x:c>
      <x:c r="D36" s="15" t="str">
        <x:f>IF(COUNTIFS(Releases!$G$10:$G$59,D33)=0,"","Sign-offs: "&amp;COUNTIFS(Releases!$G$10:$G$59,D33))</x:f>
      </x:c>
      <x:c r="E36" s="15" t="str">
        <x:f>IF(COUNTIFS(Releases!$G$10:$G$59,E33)=0,"","Sign-offs: "&amp;COUNTIFS(Releases!$G$10:$G$59,E33))</x:f>
      </x:c>
      <x:c r="F36" s="15" t="str">
        <x:f>IF(COUNTIFS(Releases!$G$10:$G$59,F33)=0,"","Sign-offs: "&amp;COUNTIFS(Releases!$G$10:$G$59,F33))</x:f>
      </x:c>
      <x:c r="G36" s="15" t="str">
        <x:f>IF(COUNTIFS(Releases!$G$10:$G$59,G33)=0,"","Sign-offs: "&amp;COUNTIFS(Releases!$G$10:$G$59,G33))</x:f>
      </x:c>
      <x:c r="H36" s="15" t="str">
        <x:f>IF(COUNTIFS(Releases!$G$10:$G$59,H33)=0,"","Sign-offs: "&amp;COUNTIFS(Releases!$G$10:$G$59,H33))</x:f>
      </x:c>
      <x:c r="I36" s="3"/>
    </x:row>
    <x:row r="37" ht="25" customHeight="1">
      <x:c r="A37" s="3"/>
      <x:c r="B37" s="15" t="str">
        <x:f>IF(COUNTIFS(Releases!$E$10:$E$59,B33)=0,"","Releases: "&amp;COUNTIFS(Releases!$E$10:$E$59,B33))</x:f>
      </x:c>
      <x:c r="C37" s="15" t="str">
        <x:f>IF(COUNTIFS(Releases!$E$10:$E$59,C33)=0,"","Releases: "&amp;COUNTIFS(Releases!$E$10:$E$59,C33))</x:f>
      </x:c>
      <x:c r="D37" s="15" t="str">
        <x:f>IF(COUNTIFS(Releases!$E$10:$E$59,D33)=0,"","Releases: "&amp;COUNTIFS(Releases!$E$10:$E$59,D33))</x:f>
      </x:c>
      <x:c r="E37" s="15" t="str">
        <x:f>IF(COUNTIFS(Releases!$E$10:$E$59,E33)=0,"","Releases: "&amp;COUNTIFS(Releases!$E$10:$E$59,E33))</x:f>
      </x:c>
      <x:c r="F37" s="15" t="str">
        <x:f>IF(COUNTIFS(Releases!$E$10:$E$59,F33)=0,"","Releases: "&amp;COUNTIFS(Releases!$E$10:$E$59,F33))</x:f>
      </x:c>
      <x:c r="G37" s="15" t="str">
        <x:f>IF(COUNTIFS(Releases!$E$10:$E$59,G33)=0,"","Releases: "&amp;COUNTIFS(Releases!$E$10:$E$59,G33))</x:f>
        <x:v>Releases: 1</x:v>
      </x:c>
      <x:c r="H37" s="15" t="str">
        <x:f>IF(COUNTIFS(Releases!$E$10:$E$59,H33)=0,"","Releases: "&amp;COUNTIFS(Releases!$E$10:$E$59,H33))</x:f>
      </x:c>
      <x:c r="I37" s="3"/>
    </x:row>
    <x:row r="38" ht="25" customHeight="1">
      <x:c r="A38" s="3"/>
      <x:c r="B38" s="22" t="n">
        <x:f>$B$13+35</x:f>
        <x:v>46692</x:v>
      </x:c>
      <x:c r="C38" s="22" t="n">
        <x:f>$B$13+36</x:f>
        <x:v>46693</x:v>
      </x:c>
      <x:c r="D38" s="22" t="n">
        <x:f>$B$13+37</x:f>
        <x:v>46694</x:v>
      </x:c>
      <x:c r="E38" s="22" t="n">
        <x:f>$B$13+38</x:f>
        <x:v>46695</x:v>
      </x:c>
      <x:c r="F38" s="22" t="n">
        <x:f>$B$13+39</x:f>
        <x:v>46696</x:v>
      </x:c>
      <x:c r="G38" s="25" t="n">
        <x:f>$B$13+40</x:f>
        <x:v>46697</x:v>
      </x:c>
      <x:c r="H38" s="25" t="n">
        <x:f>$B$13+41</x:f>
        <x:v>46698</x:v>
      </x:c>
      <x:c r="I38" s="3"/>
    </x:row>
    <x:row r="39" ht="25" customHeight="1">
      <x:c r="A39" s="3"/>
      <x:c r="B39" s="15" t="str">
        <x:f>IF(COUNTIFS(Tests!$G$10:$G$109,"&gt;0",Tests!$G$10:$G$109,"&lt;="&amp;B38,Tests!$H$10:$H$109,"&gt;="&amp;B38,Tests!$I$10:$I$109,"&lt;&gt;Cancelled")=0,"","Tests: "&amp;COUNTIFS(Tests!$G$10:$G$109,"&gt;0",Tests!$G$10:$G$109,"&lt;="&amp;B38,Tests!$H$10:$H$109,"&gt;="&amp;B38,Tests!$I$10:$I$109,"&lt;&gt;Cancelled"))</x:f>
      </x:c>
      <x:c r="C39" s="15" t="str">
        <x:f>IF(COUNTIFS(Tests!$G$10:$G$109,"&gt;0",Tests!$G$10:$G$109,"&lt;="&amp;C38,Tests!$H$10:$H$109,"&gt;="&amp;C38,Tests!$I$10:$I$109,"&lt;&gt;Cancelled")=0,"","Tests: "&amp;COUNTIFS(Tests!$G$10:$G$109,"&gt;0",Tests!$G$10:$G$109,"&lt;="&amp;C38,Tests!$H$10:$H$109,"&gt;="&amp;C38,Tests!$I$10:$I$109,"&lt;&gt;Cancelled"))</x:f>
        <x:v>Tests: 1</x:v>
      </x:c>
      <x:c r="D39" s="15" t="str">
        <x:f>IF(COUNTIFS(Tests!$G$10:$G$109,"&gt;0",Tests!$G$10:$G$109,"&lt;="&amp;D38,Tests!$H$10:$H$109,"&gt;="&amp;D38,Tests!$I$10:$I$109,"&lt;&gt;Cancelled")=0,"","Tests: "&amp;COUNTIFS(Tests!$G$10:$G$109,"&gt;0",Tests!$G$10:$G$109,"&lt;="&amp;D38,Tests!$H$10:$H$109,"&gt;="&amp;D38,Tests!$I$10:$I$109,"&lt;&gt;Cancelled"))</x:f>
        <x:v>Tests: 1</x:v>
      </x:c>
      <x:c r="E39" s="15" t="str">
        <x:f>IF(COUNTIFS(Tests!$G$10:$G$109,"&gt;0",Tests!$G$10:$G$109,"&lt;="&amp;E38,Tests!$H$10:$H$109,"&gt;="&amp;E38,Tests!$I$10:$I$109,"&lt;&gt;Cancelled")=0,"","Tests: "&amp;COUNTIFS(Tests!$G$10:$G$109,"&gt;0",Tests!$G$10:$G$109,"&lt;="&amp;E38,Tests!$H$10:$H$109,"&gt;="&amp;E38,Tests!$I$10:$I$109,"&lt;&gt;Cancelled"))</x:f>
        <x:v>Tests: 1</x:v>
      </x:c>
      <x:c r="F39" s="15" t="str">
        <x:f>IF(COUNTIFS(Tests!$G$10:$G$109,"&gt;0",Tests!$G$10:$G$109,"&lt;="&amp;F38,Tests!$H$10:$H$109,"&gt;="&amp;F38,Tests!$I$10:$I$109,"&lt;&gt;Cancelled")=0,"","Tests: "&amp;COUNTIFS(Tests!$G$10:$G$109,"&gt;0",Tests!$G$10:$G$109,"&lt;="&amp;F38,Tests!$H$10:$H$109,"&gt;="&amp;F38,Tests!$I$10:$I$109,"&lt;&gt;Cancelled"))</x:f>
        <x:v>Tests: 1</x:v>
      </x:c>
      <x:c r="G39" s="15" t="str">
        <x:f>IF(COUNTIFS(Tests!$G$10:$G$109,"&gt;0",Tests!$G$10:$G$109,"&lt;="&amp;G38,Tests!$H$10:$H$109,"&gt;="&amp;G38,Tests!$I$10:$I$109,"&lt;&gt;Cancelled")=0,"","Tests: "&amp;COUNTIFS(Tests!$G$10:$G$109,"&gt;0",Tests!$G$10:$G$109,"&lt;="&amp;G38,Tests!$H$10:$H$109,"&gt;="&amp;G38,Tests!$I$10:$I$109,"&lt;&gt;Cancelled"))</x:f>
        <x:v>Tests: 1</x:v>
      </x:c>
      <x:c r="H39" s="15" t="str">
        <x:f>IF(COUNTIFS(Tests!$G$10:$G$109,"&gt;0",Tests!$G$10:$G$109,"&lt;="&amp;H38,Tests!$H$10:$H$109,"&gt;="&amp;H38,Tests!$I$10:$I$109,"&lt;&gt;Cancelled")=0,"","Tests: "&amp;COUNTIFS(Tests!$G$10:$G$109,"&gt;0",Tests!$G$10:$G$109,"&lt;="&amp;H38,Tests!$H$10:$H$109,"&gt;="&amp;H38,Tests!$I$10:$I$109,"&lt;&gt;Cancelled"))</x:f>
      </x:c>
      <x:c r="I39" s="3"/>
    </x:row>
    <x:row r="40" ht="25" customHeight="1">
      <x:c r="A40" s="3"/>
      <x:c r="B40" s="15" t="str">
        <x:f>IF(COUNTIFS(Tests!$H$10:$H$109,B38,Tests!$I$10:$I$109,"&lt;&gt;Cancelled")=0,"","Ending: "&amp;COUNTIFS(Tests!$H$10:$H$109,B38,Tests!$I$10:$I$109,"&lt;&gt;Cancelled"))</x:f>
      </x:c>
      <x:c r="C40" s="15" t="str">
        <x:f>IF(COUNTIFS(Tests!$H$10:$H$109,C38,Tests!$I$10:$I$109,"&lt;&gt;Cancelled")=0,"","Ending: "&amp;COUNTIFS(Tests!$H$10:$H$109,C38,Tests!$I$10:$I$109,"&lt;&gt;Cancelled"))</x:f>
      </x:c>
      <x:c r="D40" s="15" t="str">
        <x:f>IF(COUNTIFS(Tests!$H$10:$H$109,D38,Tests!$I$10:$I$109,"&lt;&gt;Cancelled")=0,"","Ending: "&amp;COUNTIFS(Tests!$H$10:$H$109,D38,Tests!$I$10:$I$109,"&lt;&gt;Cancelled"))</x:f>
      </x:c>
      <x:c r="E40" s="15" t="str">
        <x:f>IF(COUNTIFS(Tests!$H$10:$H$109,E38,Tests!$I$10:$I$109,"&lt;&gt;Cancelled")=0,"","Ending: "&amp;COUNTIFS(Tests!$H$10:$H$109,E38,Tests!$I$10:$I$109,"&lt;&gt;Cancelled"))</x:f>
      </x:c>
      <x:c r="F40" s="15" t="str">
        <x:f>IF(COUNTIFS(Tests!$H$10:$H$109,F38,Tests!$I$10:$I$109,"&lt;&gt;Cancelled")=0,"","Ending: "&amp;COUNTIFS(Tests!$H$10:$H$109,F38,Tests!$I$10:$I$109,"&lt;&gt;Cancelled"))</x:f>
      </x:c>
      <x:c r="G40" s="15" t="str">
        <x:f>IF(COUNTIFS(Tests!$H$10:$H$109,G38,Tests!$I$10:$I$109,"&lt;&gt;Cancelled")=0,"","Ending: "&amp;COUNTIFS(Tests!$H$10:$H$109,G38,Tests!$I$10:$I$109,"&lt;&gt;Cancelled"))</x:f>
        <x:v>Ending: 1</x:v>
      </x:c>
      <x:c r="H40" s="15" t="str">
        <x:f>IF(COUNTIFS(Tests!$H$10:$H$109,H38,Tests!$I$10:$I$109,"&lt;&gt;Cancelled")=0,"","Ending: "&amp;COUNTIFS(Tests!$H$10:$H$109,H38,Tests!$I$10:$I$109,"&lt;&gt;Cancelled"))</x:f>
      </x:c>
      <x:c r="I40" s="3"/>
    </x:row>
    <x:row r="41" ht="25" customHeight="1">
      <x:c r="A41" s="3"/>
      <x:c r="B41" s="15" t="str">
        <x:f>IF(COUNTIFS(Releases!$G$10:$G$59,B38)=0,"","Sign-offs: "&amp;COUNTIFS(Releases!$G$10:$G$59,B38))</x:f>
      </x:c>
      <x:c r="C41" s="15" t="str">
        <x:f>IF(COUNTIFS(Releases!$G$10:$G$59,C38)=0,"","Sign-offs: "&amp;COUNTIFS(Releases!$G$10:$G$59,C38))</x:f>
      </x:c>
      <x:c r="D41" s="15" t="str">
        <x:f>IF(COUNTIFS(Releases!$G$10:$G$59,D38)=0,"","Sign-offs: "&amp;COUNTIFS(Releases!$G$10:$G$59,D38))</x:f>
      </x:c>
      <x:c r="E41" s="15" t="str">
        <x:f>IF(COUNTIFS(Releases!$G$10:$G$59,E38)=0,"","Sign-offs: "&amp;COUNTIFS(Releases!$G$10:$G$59,E38))</x:f>
      </x:c>
      <x:c r="F41" s="15" t="str">
        <x:f>IF(COUNTIFS(Releases!$G$10:$G$59,F38)=0,"","Sign-offs: "&amp;COUNTIFS(Releases!$G$10:$G$59,F38))</x:f>
      </x:c>
      <x:c r="G41" s="15" t="str">
        <x:f>IF(COUNTIFS(Releases!$G$10:$G$59,G38)=0,"","Sign-offs: "&amp;COUNTIFS(Releases!$G$10:$G$59,G38))</x:f>
      </x:c>
      <x:c r="H41" s="15" t="str">
        <x:f>IF(COUNTIFS(Releases!$G$10:$G$59,H38)=0,"","Sign-offs: "&amp;COUNTIFS(Releases!$G$10:$G$59,H38))</x:f>
      </x:c>
      <x:c r="I41" s="3"/>
    </x:row>
    <x:row r="42" ht="25" customHeight="1">
      <x:c r="A42" s="3"/>
      <x:c r="B42" s="15" t="str">
        <x:f>IF(COUNTIFS(Releases!$E$10:$E$59,B38)=0,"","Releases: "&amp;COUNTIFS(Releases!$E$10:$E$59,B38))</x:f>
      </x:c>
      <x:c r="C42" s="15" t="str">
        <x:f>IF(COUNTIFS(Releases!$E$10:$E$59,C38)=0,"","Releases: "&amp;COUNTIFS(Releases!$E$10:$E$59,C38))</x:f>
      </x:c>
      <x:c r="D42" s="15" t="str">
        <x:f>IF(COUNTIFS(Releases!$E$10:$E$59,D38)=0,"","Releases: "&amp;COUNTIFS(Releases!$E$10:$E$59,D38))</x:f>
      </x:c>
      <x:c r="E42" s="15" t="str">
        <x:f>IF(COUNTIFS(Releases!$E$10:$E$59,E38)=0,"","Releases: "&amp;COUNTIFS(Releases!$E$10:$E$59,E38))</x:f>
      </x:c>
      <x:c r="F42" s="15" t="str">
        <x:f>IF(COUNTIFS(Releases!$E$10:$E$59,F38)=0,"","Releases: "&amp;COUNTIFS(Releases!$E$10:$E$59,F38))</x:f>
      </x:c>
      <x:c r="G42" s="15" t="str">
        <x:f>IF(COUNTIFS(Releases!$E$10:$E$59,G38)=0,"","Releases: "&amp;COUNTIFS(Releases!$E$10:$E$59,G38))</x:f>
      </x:c>
      <x:c r="H42" s="15" t="str">
        <x:f>IF(COUNTIFS(Releases!$E$10:$E$59,H38)=0,"","Releases: "&amp;COUNTIFS(Releases!$E$10:$E$59,H38))</x:f>
      </x:c>
      <x:c r="I42" s="3"/>
    </x:row>
    <x:row r="43" ht="25" customHeight="1">
      <x:c r="A43" s="3"/>
      <x:c r="B43" s="3"/>
      <x:c r="C43" s="3"/>
      <x:c r="D43" s="3"/>
      <x:c r="E43" s="3"/>
      <x:c r="F43" s="3"/>
      <x:c r="G43" s="3"/>
      <x:c r="H43" s="3"/>
      <x:c r="I43" s="3"/>
    </x:row>
    <x:row r="44" ht="28" customHeight="1">
      <x:c r="A44" s="3"/>
      <x:c r="B44" s="6" t="str">
        <x:v>Test windows include both start and finish dates. Cancelled tests are excluded. Counts show scheduled dates.</x:v>
      </x:c>
      <x:c r="C44" s="4"/>
      <x:c r="D44" s="4"/>
      <x:c r="E44" s="4"/>
      <x:c r="F44" s="4"/>
      <x:c r="G44" s="4"/>
      <x:c r="H44" s="4"/>
      <x:c r="I44" s="3"/>
    </x:row>
    <x:row r="45" ht="28" customHeight="1">
      <x:c r="A45" s="3"/>
      <x:c r="B45" s="6" t="str">
        <x:v>Use Tests and Releases for names, owners and status. Review date controls overdue flags, not historical status.</x:v>
      </x:c>
      <x:c r="C45" s="4"/>
      <x:c r="D45" s="4"/>
      <x:c r="E45" s="4"/>
      <x:c r="F45" s="4"/>
      <x:c r="G45" s="4"/>
      <x:c r="H45" s="4"/>
      <x:c r="I45" s="3"/>
    </x:row>
    <x:row r="46" ht="28" customHeight="1">
      <x:c r="A46" s="3"/>
      <x:c r="B46" s="6" t="str">
        <x:v>Set the review date for each review, or enter =TODAY(). Formula columns have a lavender fill.</x:v>
      </x:c>
      <x:c r="C46" s="4"/>
      <x:c r="D46" s="4"/>
      <x:c r="E46" s="4"/>
      <x:c r="F46" s="4"/>
      <x:c r="G46" s="4"/>
      <x:c r="H46" s="4"/>
      <x:c r="I46" s="3"/>
    </x:row>
    <x:row r="47" ht="25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25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25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25" customHeight="1">
      <x:c r="A50" s="3"/>
      <x:c r="B50" s="3"/>
      <x:c r="C50" s="3"/>
      <x:c r="D50" s="3"/>
      <x:c r="E50" s="3"/>
      <x:c r="F50" s="3"/>
      <x:c r="G50" s="3"/>
      <x:c r="H50" s="3"/>
      <x:c r="I50" s="3"/>
    </x:row>
  </x:sheetData>
  <x:mergeCells>
    <x:mergeCell ref="B2:H2"/>
    <x:mergeCell ref="B3:H3"/>
    <x:mergeCell ref="C5:E5"/>
    <x:mergeCell ref="B8:C8"/>
    <x:mergeCell ref="E8:G8"/>
    <x:mergeCell ref="B9:C9"/>
    <x:mergeCell ref="E9:G9"/>
    <x:mergeCell ref="B11:H11"/>
    <x:mergeCell ref="B44:H44"/>
    <x:mergeCell ref="B45:H45"/>
    <x:mergeCell ref="B46:H46"/>
  </x:mergeCells>
  <x:conditionalFormatting sqref="B17:B17">
    <x:cfRule type="expression" dxfId="0" priority="1">
      <x:formula>COUNTIFS(Releases!$E$10:$E$59,B13)&gt;0</x:formula>
    </x:cfRule>
  </x:conditionalFormatting>
  <x:conditionalFormatting sqref="C17:C17">
    <x:cfRule type="expression" dxfId="1" priority="2">
      <x:formula>COUNTIFS(Releases!$E$10:$E$59,C13)&gt;0</x:formula>
    </x:cfRule>
  </x:conditionalFormatting>
  <x:conditionalFormatting sqref="D17:D17">
    <x:cfRule type="expression" dxfId="2" priority="3">
      <x:formula>COUNTIFS(Releases!$E$10:$E$59,D13)&gt;0</x:formula>
    </x:cfRule>
  </x:conditionalFormatting>
  <x:conditionalFormatting sqref="E17:E17">
    <x:cfRule type="expression" dxfId="3" priority="4">
      <x:formula>COUNTIFS(Releases!$E$10:$E$59,E13)&gt;0</x:formula>
    </x:cfRule>
  </x:conditionalFormatting>
  <x:conditionalFormatting sqref="F17:F17">
    <x:cfRule type="expression" dxfId="4" priority="5">
      <x:formula>COUNTIFS(Releases!$E$10:$E$59,F13)&gt;0</x:formula>
    </x:cfRule>
  </x:conditionalFormatting>
  <x:conditionalFormatting sqref="G17:G17">
    <x:cfRule type="expression" dxfId="5" priority="6">
      <x:formula>COUNTIFS(Releases!$E$10:$E$59,G13)&gt;0</x:formula>
    </x:cfRule>
  </x:conditionalFormatting>
  <x:conditionalFormatting sqref="H17:H17">
    <x:cfRule type="expression" dxfId="6" priority="7">
      <x:formula>COUNTIFS(Releases!$E$10:$E$59,H13)&gt;0</x:formula>
    </x:cfRule>
  </x:conditionalFormatting>
  <x:conditionalFormatting sqref="B22:B22">
    <x:cfRule type="expression" dxfId="7" priority="8">
      <x:formula>COUNTIFS(Releases!$E$10:$E$59,B18)&gt;0</x:formula>
    </x:cfRule>
  </x:conditionalFormatting>
  <x:conditionalFormatting sqref="C22:C22">
    <x:cfRule type="expression" dxfId="8" priority="9">
      <x:formula>COUNTIFS(Releases!$E$10:$E$59,C18)&gt;0</x:formula>
    </x:cfRule>
  </x:conditionalFormatting>
  <x:conditionalFormatting sqref="D22:D22">
    <x:cfRule type="expression" dxfId="9" priority="10">
      <x:formula>COUNTIFS(Releases!$E$10:$E$59,D18)&gt;0</x:formula>
    </x:cfRule>
  </x:conditionalFormatting>
  <x:conditionalFormatting sqref="E22:E22">
    <x:cfRule type="expression" dxfId="10" priority="11">
      <x:formula>COUNTIFS(Releases!$E$10:$E$59,E18)&gt;0</x:formula>
    </x:cfRule>
  </x:conditionalFormatting>
  <x:conditionalFormatting sqref="F22:F22">
    <x:cfRule type="expression" dxfId="11" priority="12">
      <x:formula>COUNTIFS(Releases!$E$10:$E$59,F18)&gt;0</x:formula>
    </x:cfRule>
  </x:conditionalFormatting>
  <x:conditionalFormatting sqref="G22:G22">
    <x:cfRule type="expression" dxfId="12" priority="13">
      <x:formula>COUNTIFS(Releases!$E$10:$E$59,G18)&gt;0</x:formula>
    </x:cfRule>
  </x:conditionalFormatting>
  <x:conditionalFormatting sqref="H22:H22">
    <x:cfRule type="expression" dxfId="13" priority="14">
      <x:formula>COUNTIFS(Releases!$E$10:$E$59,H18)&gt;0</x:formula>
    </x:cfRule>
  </x:conditionalFormatting>
  <x:conditionalFormatting sqref="B27:B27">
    <x:cfRule type="expression" dxfId="14" priority="15">
      <x:formula>COUNTIFS(Releases!$E$10:$E$59,B23)&gt;0</x:formula>
    </x:cfRule>
  </x:conditionalFormatting>
  <x:conditionalFormatting sqref="C27:C27">
    <x:cfRule type="expression" dxfId="15" priority="16">
      <x:formula>COUNTIFS(Releases!$E$10:$E$59,C23)&gt;0</x:formula>
    </x:cfRule>
  </x:conditionalFormatting>
  <x:conditionalFormatting sqref="D27:D27">
    <x:cfRule type="expression" dxfId="16" priority="17">
      <x:formula>COUNTIFS(Releases!$E$10:$E$59,D23)&gt;0</x:formula>
    </x:cfRule>
  </x:conditionalFormatting>
  <x:conditionalFormatting sqref="E27:E27">
    <x:cfRule type="expression" dxfId="17" priority="18">
      <x:formula>COUNTIFS(Releases!$E$10:$E$59,E23)&gt;0</x:formula>
    </x:cfRule>
  </x:conditionalFormatting>
  <x:conditionalFormatting sqref="F27:F27">
    <x:cfRule type="expression" dxfId="18" priority="19">
      <x:formula>COUNTIFS(Releases!$E$10:$E$59,F23)&gt;0</x:formula>
    </x:cfRule>
  </x:conditionalFormatting>
  <x:conditionalFormatting sqref="G27:G27">
    <x:cfRule type="expression" dxfId="19" priority="20">
      <x:formula>COUNTIFS(Releases!$E$10:$E$59,G23)&gt;0</x:formula>
    </x:cfRule>
  </x:conditionalFormatting>
  <x:conditionalFormatting sqref="H27:H27">
    <x:cfRule type="expression" dxfId="20" priority="21">
      <x:formula>COUNTIFS(Releases!$E$10:$E$59,H23)&gt;0</x:formula>
    </x:cfRule>
  </x:conditionalFormatting>
  <x:conditionalFormatting sqref="B32:B32">
    <x:cfRule type="expression" dxfId="21" priority="22">
      <x:formula>COUNTIFS(Releases!$E$10:$E$59,B28)&gt;0</x:formula>
    </x:cfRule>
  </x:conditionalFormatting>
  <x:conditionalFormatting sqref="C32:C32">
    <x:cfRule type="expression" dxfId="22" priority="23">
      <x:formula>COUNTIFS(Releases!$E$10:$E$59,C28)&gt;0</x:formula>
    </x:cfRule>
  </x:conditionalFormatting>
  <x:conditionalFormatting sqref="D32:D32">
    <x:cfRule type="expression" dxfId="23" priority="24">
      <x:formula>COUNTIFS(Releases!$E$10:$E$59,D28)&gt;0</x:formula>
    </x:cfRule>
  </x:conditionalFormatting>
  <x:conditionalFormatting sqref="E32:E32">
    <x:cfRule type="expression" dxfId="24" priority="25">
      <x:formula>COUNTIFS(Releases!$E$10:$E$59,E28)&gt;0</x:formula>
    </x:cfRule>
  </x:conditionalFormatting>
  <x:conditionalFormatting sqref="F32:F32">
    <x:cfRule type="expression" dxfId="25" priority="26">
      <x:formula>COUNTIFS(Releases!$E$10:$E$59,F28)&gt;0</x:formula>
    </x:cfRule>
  </x:conditionalFormatting>
  <x:conditionalFormatting sqref="G32:G32">
    <x:cfRule type="expression" dxfId="26" priority="27">
      <x:formula>COUNTIFS(Releases!$E$10:$E$59,G28)&gt;0</x:formula>
    </x:cfRule>
  </x:conditionalFormatting>
  <x:conditionalFormatting sqref="H32:H32">
    <x:cfRule type="expression" dxfId="27" priority="28">
      <x:formula>COUNTIFS(Releases!$E$10:$E$59,H28)&gt;0</x:formula>
    </x:cfRule>
  </x:conditionalFormatting>
  <x:conditionalFormatting sqref="B37:B37">
    <x:cfRule type="expression" dxfId="28" priority="29">
      <x:formula>COUNTIFS(Releases!$E$10:$E$59,B33)&gt;0</x:formula>
    </x:cfRule>
  </x:conditionalFormatting>
  <x:conditionalFormatting sqref="C37:C37">
    <x:cfRule type="expression" dxfId="29" priority="30">
      <x:formula>COUNTIFS(Releases!$E$10:$E$59,C33)&gt;0</x:formula>
    </x:cfRule>
  </x:conditionalFormatting>
  <x:conditionalFormatting sqref="D37:D37">
    <x:cfRule type="expression" dxfId="30" priority="31">
      <x:formula>COUNTIFS(Releases!$E$10:$E$59,D33)&gt;0</x:formula>
    </x:cfRule>
  </x:conditionalFormatting>
  <x:conditionalFormatting sqref="E37:E37">
    <x:cfRule type="expression" dxfId="31" priority="32">
      <x:formula>COUNTIFS(Releases!$E$10:$E$59,E33)&gt;0</x:formula>
    </x:cfRule>
  </x:conditionalFormatting>
  <x:conditionalFormatting sqref="F37:F37">
    <x:cfRule type="expression" dxfId="32" priority="33">
      <x:formula>COUNTIFS(Releases!$E$10:$E$59,F33)&gt;0</x:formula>
    </x:cfRule>
  </x:conditionalFormatting>
  <x:conditionalFormatting sqref="G37:G37">
    <x:cfRule type="expression" dxfId="33" priority="34">
      <x:formula>COUNTIFS(Releases!$E$10:$E$59,G33)&gt;0</x:formula>
    </x:cfRule>
  </x:conditionalFormatting>
  <x:conditionalFormatting sqref="H37:H37">
    <x:cfRule type="expression" dxfId="34" priority="35">
      <x:formula>COUNTIFS(Releases!$E$10:$E$59,H33)&gt;0</x:formula>
    </x:cfRule>
  </x:conditionalFormatting>
  <x:conditionalFormatting sqref="B42:B42">
    <x:cfRule type="expression" dxfId="35" priority="36">
      <x:formula>COUNTIFS(Releases!$E$10:$E$59,B38)&gt;0</x:formula>
    </x:cfRule>
  </x:conditionalFormatting>
  <x:conditionalFormatting sqref="C42:C42">
    <x:cfRule type="expression" dxfId="36" priority="37">
      <x:formula>COUNTIFS(Releases!$E$10:$E$59,C38)&gt;0</x:formula>
    </x:cfRule>
  </x:conditionalFormatting>
  <x:conditionalFormatting sqref="D42:D42">
    <x:cfRule type="expression" dxfId="37" priority="38">
      <x:formula>COUNTIFS(Releases!$E$10:$E$59,D38)&gt;0</x:formula>
    </x:cfRule>
  </x:conditionalFormatting>
  <x:conditionalFormatting sqref="E42:E42">
    <x:cfRule type="expression" dxfId="38" priority="39">
      <x:formula>COUNTIFS(Releases!$E$10:$E$59,E38)&gt;0</x:formula>
    </x:cfRule>
  </x:conditionalFormatting>
  <x:conditionalFormatting sqref="F42:F42">
    <x:cfRule type="expression" dxfId="39" priority="40">
      <x:formula>COUNTIFS(Releases!$E$10:$E$59,F38)&gt;0</x:formula>
    </x:cfRule>
  </x:conditionalFormatting>
  <x:conditionalFormatting sqref="G42:G42">
    <x:cfRule type="expression" dxfId="40" priority="41">
      <x:formula>COUNTIFS(Releases!$E$10:$E$59,G38)&gt;0</x:formula>
    </x:cfRule>
  </x:conditionalFormatting>
  <x:conditionalFormatting sqref="H42:H42">
    <x:cfRule type="expression" dxfId="41" priority="42">
      <x:formula>COUNTIFS(Releases!$E$10:$E$59,H38)&gt;0</x:formula>
    </x:cfRule>
  </x:conditionalFormatting>
  <x:dataValidations count="2">
    <x:dataValidation type="whole" operator="between" sqref="C6">
      <x:formula1>1</x:formula1>
      <x:formula2>12</x:formula2>
    </x:dataValidation>
    <x:dataValidation type="whole" operator="between" sqref="E6">
      <x:formula1>2000</x:formula1>
      <x:formula2>2100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3" hidden="0" customWidth="1"/>
    <x:col min="13" max="13" width="3" hidden="0" customWidth="1"/>
    <x:col min="2" max="2" width="15" hidden="0" customWidth="1"/>
    <x:col min="3" max="3" width="16" hidden="0" customWidth="1"/>
    <x:col min="4" max="4" width="35" hidden="0" customWidth="1"/>
    <x:col min="5" max="5" width="22" hidden="0" customWidth="1"/>
    <x:col min="6" max="6" width="24" hidden="0" customWidth="1"/>
    <x:col min="7" max="7" width="20" hidden="0" customWidth="1"/>
    <x:col min="8" max="8" width="20" hidden="0" customWidth="1"/>
    <x:col min="9" max="9" width="22" hidden="0" customWidth="1"/>
    <x:col min="10" max="10" width="20" hidden="0" customWidth="1"/>
    <x:col min="11" max="11" width="40" hidden="0" customWidth="1"/>
    <x:col min="12" max="12" width="24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40" customHeight="1">
      <x:c r="A2" s="3"/>
      <x:c r="B2" s="5" t="str">
        <x:v>Test windows</x:v>
      </x:c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3"/>
    </x:row>
    <x:row r="3" ht="32" customHeight="1">
      <x:c r="A3" s="3"/>
      <x:c r="B3" s="7" t="str">
        <x:v>100 test windows. Link each window to a unique Release ID from Releases. Keep completed windows for reference.</x:v>
      </x:c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8" customHeight="1">
      <x:c r="A5" s="3"/>
      <x:c r="B5" s="6" t="str">
        <x:v>One row per test phase or retest. Passed requires an actual finish date and an evidence reference.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3"/>
    </x:row>
    <x:row r="6" ht="25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</x:row>
    <x:row r="9" ht="44" customHeight="1">
      <x:c r="A9" s="3"/>
      <x:c r="B9" s="27" t="str">
        <x:v>Test ID</x:v>
      </x:c>
      <x:c r="C9" s="27" t="str">
        <x:v>Release ID</x:v>
      </x:c>
      <x:c r="D9" s="27" t="str">
        <x:v>Test window / scope</x:v>
      </x:c>
      <x:c r="E9" s="27" t="str">
        <x:v>Test type</x:v>
      </x:c>
      <x:c r="F9" s="27" t="str">
        <x:v>Owner</x:v>
      </x:c>
      <x:c r="G9" s="27" t="str">
        <x:v>Planned start</x:v>
      </x:c>
      <x:c r="H9" s="27" t="str">
        <x:v>Planned finish</x:v>
      </x:c>
      <x:c r="I9" s="27" t="str">
        <x:v>Status</x:v>
      </x:c>
      <x:c r="J9" s="27" t="str">
        <x:v>Actual finish</x:v>
      </x:c>
      <x:c r="K9" s="27" t="str">
        <x:v>Evidence / notes</x:v>
      </x:c>
      <x:c r="L9" s="27" t="str">
        <x:v>Alert</x:v>
      </x:c>
      <x:c r="M9" s="3"/>
    </x:row>
    <x:row r="10" ht="38" customHeight="1">
      <x:c r="A10" s="3"/>
      <x:c r="B10" s="30" t="str">
        <x:v>T001</x:v>
      </x:c>
      <x:c r="C10" s="30" t="str">
        <x:v>R001</x:v>
      </x:c>
      <x:c r="D10" s="30" t="str">
        <x:v>Integration testing</x:v>
      </x:c>
      <x:c r="E10" s="30" t="str">
        <x:v>Integration</x:v>
      </x:c>
      <x:c r="F10" s="30" t="str">
        <x:v>Test lead</x:v>
      </x:c>
      <x:c r="G10" s="35" t="n">
        <x:v>46665</x:v>
      </x:c>
      <x:c r="H10" s="35" t="n">
        <x:v>46669</x:v>
      </x:c>
      <x:c r="I10" s="30" t="str">
        <x:v>Passed</x:v>
      </x:c>
      <x:c r="J10" s="35" t="n">
        <x:v>46669</x:v>
      </x:c>
      <x:c r="K10" s="30" t="str">
        <x:v>Test report IT-001</x:v>
      </x:c>
      <x:c r="L10" s="37" t="str">
        <x:f>IF(COUNTA(B10:K10)=0,"",IF(OR(B10="",C10="",D10="",F10="",NOT(ISNUMBER(G10)),NOT(ISNUMBER(H10)),H10&lt;G10,I10="",COUNTIFS($B$10:$B$109,B10)&lt;&gt;1,COUNTIFS(Releases!$B$10:$B$59,C10)&lt;&gt;1,AND(I10="Passed",OR(NOT(ISNUMBER(J10)),K10=""))),"Check inputs",IF(OR(I10="Passed",I10="Cancelled"),"Complete",IF(H10&lt;Calendar!$G$5,"Overdue",IF(OR(I10="Blocked",I10="Failed"),"Action needed","On schedule")))))</x:f>
        <x:v>Complete</x:v>
      </x:c>
      <x:c r="M10" s="3"/>
    </x:row>
    <x:row r="11" ht="38" customHeight="1">
      <x:c r="A11" s="3"/>
      <x:c r="B11" s="34" t="str">
        <x:v>T002</x:v>
      </x:c>
      <x:c r="C11" s="34" t="str">
        <x:v>R001</x:v>
      </x:c>
      <x:c r="D11" s="34" t="str">
        <x:v>User acceptance testing</x:v>
      </x:c>
      <x:c r="E11" s="34" t="str">
        <x:v>UAT</x:v>
      </x:c>
      <x:c r="F11" s="34" t="str">
        <x:v>Business lead</x:v>
      </x:c>
      <x:c r="G11" s="36" t="n">
        <x:v>46672</x:v>
      </x:c>
      <x:c r="H11" s="36" t="n">
        <x:v>46676</x:v>
      </x:c>
      <x:c r="I11" s="34" t="str">
        <x:v>In progress</x:v>
      </x:c>
      <x:c r="J11" s="36"/>
      <x:c r="K11" s="34" t="str">
        <x:v>Two scenarios remain</x:v>
      </x:c>
      <x:c r="L11" s="37" t="str">
        <x:f>IF(COUNTA(B11:K11)=0,"",IF(OR(B11="",C11="",D11="",F11="",NOT(ISNUMBER(G11)),NOT(ISNUMBER(H11)),H11&lt;G11,I11="",COUNTIFS($B$10:$B$109,B11)&lt;&gt;1,COUNTIFS(Releases!$B$10:$B$59,C11)&lt;&gt;1,AND(I11="Passed",OR(NOT(ISNUMBER(J11)),K11=""))),"Check inputs",IF(OR(I11="Passed",I11="Cancelled"),"Complete",IF(H11&lt;Calendar!$G$5,"Overdue",IF(OR(I11="Blocked",I11="Failed"),"Action needed","On schedule")))))</x:f>
        <x:v>Overdue</x:v>
      </x:c>
      <x:c r="M11" s="3"/>
    </x:row>
    <x:row r="12" ht="38" customHeight="1">
      <x:c r="A12" s="3"/>
      <x:c r="B12" s="30" t="str">
        <x:v>T003</x:v>
      </x:c>
      <x:c r="C12" s="30" t="str">
        <x:v>R001</x:v>
      </x:c>
      <x:c r="D12" s="30" t="str">
        <x:v>Regression retest</x:v>
      </x:c>
      <x:c r="E12" s="30" t="str">
        <x:v>Regression</x:v>
      </x:c>
      <x:c r="F12" s="30" t="str">
        <x:v>Test lead</x:v>
      </x:c>
      <x:c r="G12" s="35" t="n">
        <x:v>46682</x:v>
      </x:c>
      <x:c r="H12" s="35" t="n">
        <x:v>46686</x:v>
      </x:c>
      <x:c r="I12" s="30" t="str">
        <x:v>Planned</x:v>
      </x:c>
      <x:c r="J12" s="35"/>
      <x:c r="K12" s="30" t="str">
        <x:v>Retest after defect fixes</x:v>
      </x:c>
      <x:c r="L12" s="37" t="str">
        <x:f>IF(COUNTA(B12:K12)=0,"",IF(OR(B12="",C12="",D12="",F12="",NOT(ISNUMBER(G12)),NOT(ISNUMBER(H12)),H12&lt;G12,I12="",COUNTIFS($B$10:$B$109,B12)&lt;&gt;1,COUNTIFS(Releases!$B$10:$B$59,C12)&lt;&gt;1,AND(I12="Passed",OR(NOT(ISNUMBER(J12)),K12=""))),"Check inputs",IF(OR(I12="Passed",I12="Cancelled"),"Complete",IF(H12&lt;Calendar!$G$5,"Overdue",IF(OR(I12="Blocked",I12="Failed"),"Action needed","On schedule")))))</x:f>
        <x:v>On schedule</x:v>
      </x:c>
      <x:c r="M12" s="3"/>
    </x:row>
    <x:row r="13" ht="38" customHeight="1">
      <x:c r="A13" s="3"/>
      <x:c r="B13" s="34" t="str">
        <x:v>T004</x:v>
      </x:c>
      <x:c r="C13" s="34" t="str">
        <x:v>R002</x:v>
      </x:c>
      <x:c r="D13" s="34" t="str">
        <x:v>Security verification</x:v>
      </x:c>
      <x:c r="E13" s="34" t="str">
        <x:v>Security</x:v>
      </x:c>
      <x:c r="F13" s="34" t="str">
        <x:v>Security lead</x:v>
      </x:c>
      <x:c r="G13" s="36" t="n">
        <x:v>46693</x:v>
      </x:c>
      <x:c r="H13" s="36" t="n">
        <x:v>46697</x:v>
      </x:c>
      <x:c r="I13" s="34" t="str">
        <x:v>Planned</x:v>
      </x:c>
      <x:c r="J13" s="36"/>
      <x:c r="K13" s="34" t="str"/>
      <x:c r="L13" s="37" t="str">
        <x:f>IF(COUNTA(B13:K13)=0,"",IF(OR(B13="",C13="",D13="",F13="",NOT(ISNUMBER(G13)),NOT(ISNUMBER(H13)),H13&lt;G13,I13="",COUNTIFS($B$10:$B$109,B13)&lt;&gt;1,COUNTIFS(Releases!$B$10:$B$59,C13)&lt;&gt;1,AND(I13="Passed",OR(NOT(ISNUMBER(J13)),K13=""))),"Check inputs",IF(OR(I13="Passed",I13="Cancelled"),"Complete",IF(H13&lt;Calendar!$G$5,"Overdue",IF(OR(I13="Blocked",I13="Failed"),"Action needed","On schedule")))))</x:f>
        <x:v>On schedule</x:v>
      </x:c>
      <x:c r="M13" s="3"/>
    </x:row>
    <x:row r="14" ht="38" customHeight="1">
      <x:c r="A14" s="3"/>
      <x:c r="B14" s="30" t="str">
        <x:v>T005</x:v>
      </x:c>
      <x:c r="C14" s="30" t="str">
        <x:v>R003</x:v>
      </x:c>
      <x:c r="D14" s="30" t="str">
        <x:v>Maintenance smoke test</x:v>
      </x:c>
      <x:c r="E14" s="30" t="str">
        <x:v>Smoke</x:v>
      </x:c>
      <x:c r="F14" s="30" t="str">
        <x:v>Service owner</x:v>
      </x:c>
      <x:c r="G14" s="35" t="n">
        <x:v>46661</x:v>
      </x:c>
      <x:c r="H14" s="35" t="n">
        <x:v>46662</x:v>
      </x:c>
      <x:c r="I14" s="30" t="str">
        <x:v>Passed</x:v>
      </x:c>
      <x:c r="J14" s="35" t="n">
        <x:v>46662</x:v>
      </x:c>
      <x:c r="K14" s="30" t="str">
        <x:v>Smoke report SM-003</x:v>
      </x:c>
      <x:c r="L14" s="37" t="str">
        <x:f>IF(COUNTA(B14:K14)=0,"",IF(OR(B14="",C14="",D14="",F14="",NOT(ISNUMBER(G14)),NOT(ISNUMBER(H14)),H14&lt;G14,I14="",COUNTIFS($B$10:$B$109,B14)&lt;&gt;1,COUNTIFS(Releases!$B$10:$B$59,C14)&lt;&gt;1,AND(I14="Passed",OR(NOT(ISNUMBER(J14)),K14=""))),"Check inputs",IF(OR(I14="Passed",I14="Cancelled"),"Complete",IF(H14&lt;Calendar!$G$5,"Overdue",IF(OR(I14="Blocked",I14="Failed"),"Action needed","On schedule")))))</x:f>
        <x:v>Complete</x:v>
      </x:c>
      <x:c r="M14" s="3"/>
    </x:row>
    <x:row r="15" ht="38" customHeight="1">
      <x:c r="A15" s="3"/>
      <x:c r="B15" s="34"/>
      <x:c r="C15" s="34"/>
      <x:c r="D15" s="34"/>
      <x:c r="E15" s="34"/>
      <x:c r="F15" s="34"/>
      <x:c r="G15" s="36"/>
      <x:c r="H15" s="36"/>
      <x:c r="I15" s="34"/>
      <x:c r="J15" s="36"/>
      <x:c r="K15" s="34"/>
      <x:c r="L15" s="37" t="str">
        <x:f>IF(COUNTA(B15:K15)=0,"",IF(OR(B15="",C15="",D15="",F15="",NOT(ISNUMBER(G15)),NOT(ISNUMBER(H15)),H15&lt;G15,I15="",COUNTIFS($B$10:$B$109,B15)&lt;&gt;1,COUNTIFS(Releases!$B$10:$B$59,C15)&lt;&gt;1,AND(I15="Passed",OR(NOT(ISNUMBER(J15)),K15=""))),"Check inputs",IF(OR(I15="Passed",I15="Cancelled"),"Complete",IF(H15&lt;Calendar!$G$5,"Overdue",IF(OR(I15="Blocked",I15="Failed"),"Action needed","On schedule")))))</x:f>
      </x:c>
      <x:c r="M15" s="3"/>
    </x:row>
    <x:row r="16" ht="38" customHeight="1">
      <x:c r="A16" s="3"/>
      <x:c r="B16" s="30"/>
      <x:c r="C16" s="30"/>
      <x:c r="D16" s="30"/>
      <x:c r="E16" s="30"/>
      <x:c r="F16" s="30"/>
      <x:c r="G16" s="35"/>
      <x:c r="H16" s="35"/>
      <x:c r="I16" s="30"/>
      <x:c r="J16" s="35"/>
      <x:c r="K16" s="30"/>
      <x:c r="L16" s="37" t="str">
        <x:f>IF(COUNTA(B16:K16)=0,"",IF(OR(B16="",C16="",D16="",F16="",NOT(ISNUMBER(G16)),NOT(ISNUMBER(H16)),H16&lt;G16,I16="",COUNTIFS($B$10:$B$109,B16)&lt;&gt;1,COUNTIFS(Releases!$B$10:$B$59,C16)&lt;&gt;1,AND(I16="Passed",OR(NOT(ISNUMBER(J16)),K16=""))),"Check inputs",IF(OR(I16="Passed",I16="Cancelled"),"Complete",IF(H16&lt;Calendar!$G$5,"Overdue",IF(OR(I16="Blocked",I16="Failed"),"Action needed","On schedule")))))</x:f>
      </x:c>
      <x:c r="M16" s="3"/>
    </x:row>
    <x:row r="17" ht="38" customHeight="1">
      <x:c r="A17" s="3"/>
      <x:c r="B17" s="34"/>
      <x:c r="C17" s="34"/>
      <x:c r="D17" s="34"/>
      <x:c r="E17" s="34"/>
      <x:c r="F17" s="34"/>
      <x:c r="G17" s="36"/>
      <x:c r="H17" s="36"/>
      <x:c r="I17" s="34"/>
      <x:c r="J17" s="36"/>
      <x:c r="K17" s="34"/>
      <x:c r="L17" s="37" t="str">
        <x:f>IF(COUNTA(B17:K17)=0,"",IF(OR(B17="",C17="",D17="",F17="",NOT(ISNUMBER(G17)),NOT(ISNUMBER(H17)),H17&lt;G17,I17="",COUNTIFS($B$10:$B$109,B17)&lt;&gt;1,COUNTIFS(Releases!$B$10:$B$59,C17)&lt;&gt;1,AND(I17="Passed",OR(NOT(ISNUMBER(J17)),K17=""))),"Check inputs",IF(OR(I17="Passed",I17="Cancelled"),"Complete",IF(H17&lt;Calendar!$G$5,"Overdue",IF(OR(I17="Blocked",I17="Failed"),"Action needed","On schedule")))))</x:f>
      </x:c>
      <x:c r="M17" s="3"/>
    </x:row>
    <x:row r="18" ht="38" customHeight="1">
      <x:c r="A18" s="3"/>
      <x:c r="B18" s="30"/>
      <x:c r="C18" s="30"/>
      <x:c r="D18" s="30"/>
      <x:c r="E18" s="30"/>
      <x:c r="F18" s="30"/>
      <x:c r="G18" s="35"/>
      <x:c r="H18" s="35"/>
      <x:c r="I18" s="30"/>
      <x:c r="J18" s="35"/>
      <x:c r="K18" s="30"/>
      <x:c r="L18" s="37" t="str">
        <x:f>IF(COUNTA(B18:K18)=0,"",IF(OR(B18="",C18="",D18="",F18="",NOT(ISNUMBER(G18)),NOT(ISNUMBER(H18)),H18&lt;G18,I18="",COUNTIFS($B$10:$B$109,B18)&lt;&gt;1,COUNTIFS(Releases!$B$10:$B$59,C18)&lt;&gt;1,AND(I18="Passed",OR(NOT(ISNUMBER(J18)),K18=""))),"Check inputs",IF(OR(I18="Passed",I18="Cancelled"),"Complete",IF(H18&lt;Calendar!$G$5,"Overdue",IF(OR(I18="Blocked",I18="Failed"),"Action needed","On schedule")))))</x:f>
      </x:c>
      <x:c r="M18" s="3"/>
    </x:row>
    <x:row r="19" ht="38" customHeight="1">
      <x:c r="A19" s="3"/>
      <x:c r="B19" s="34"/>
      <x:c r="C19" s="34"/>
      <x:c r="D19" s="34"/>
      <x:c r="E19" s="34"/>
      <x:c r="F19" s="34"/>
      <x:c r="G19" s="36"/>
      <x:c r="H19" s="36"/>
      <x:c r="I19" s="34"/>
      <x:c r="J19" s="36"/>
      <x:c r="K19" s="34"/>
      <x:c r="L19" s="37" t="str">
        <x:f>IF(COUNTA(B19:K19)=0,"",IF(OR(B19="",C19="",D19="",F19="",NOT(ISNUMBER(G19)),NOT(ISNUMBER(H19)),H19&lt;G19,I19="",COUNTIFS($B$10:$B$109,B19)&lt;&gt;1,COUNTIFS(Releases!$B$10:$B$59,C19)&lt;&gt;1,AND(I19="Passed",OR(NOT(ISNUMBER(J19)),K19=""))),"Check inputs",IF(OR(I19="Passed",I19="Cancelled"),"Complete",IF(H19&lt;Calendar!$G$5,"Overdue",IF(OR(I19="Blocked",I19="Failed"),"Action needed","On schedule")))))</x:f>
      </x:c>
      <x:c r="M19" s="3"/>
    </x:row>
    <x:row r="20" ht="38" customHeight="1">
      <x:c r="A20" s="3"/>
      <x:c r="B20" s="30"/>
      <x:c r="C20" s="30"/>
      <x:c r="D20" s="30"/>
      <x:c r="E20" s="30"/>
      <x:c r="F20" s="30"/>
      <x:c r="G20" s="35"/>
      <x:c r="H20" s="35"/>
      <x:c r="I20" s="30"/>
      <x:c r="J20" s="35"/>
      <x:c r="K20" s="30"/>
      <x:c r="L20" s="37" t="str">
        <x:f>IF(COUNTA(B20:K20)=0,"",IF(OR(B20="",C20="",D20="",F20="",NOT(ISNUMBER(G20)),NOT(ISNUMBER(H20)),H20&lt;G20,I20="",COUNTIFS($B$10:$B$109,B20)&lt;&gt;1,COUNTIFS(Releases!$B$10:$B$59,C20)&lt;&gt;1,AND(I20="Passed",OR(NOT(ISNUMBER(J20)),K20=""))),"Check inputs",IF(OR(I20="Passed",I20="Cancelled"),"Complete",IF(H20&lt;Calendar!$G$5,"Overdue",IF(OR(I20="Blocked",I20="Failed"),"Action needed","On schedule")))))</x:f>
      </x:c>
      <x:c r="M20" s="3"/>
    </x:row>
    <x:row r="21" ht="38" customHeight="1">
      <x:c r="A21" s="3"/>
      <x:c r="B21" s="34"/>
      <x:c r="C21" s="34"/>
      <x:c r="D21" s="34"/>
      <x:c r="E21" s="34"/>
      <x:c r="F21" s="34"/>
      <x:c r="G21" s="36"/>
      <x:c r="H21" s="36"/>
      <x:c r="I21" s="34"/>
      <x:c r="J21" s="36"/>
      <x:c r="K21" s="34"/>
      <x:c r="L21" s="37" t="str">
        <x:f>IF(COUNTA(B21:K21)=0,"",IF(OR(B21="",C21="",D21="",F21="",NOT(ISNUMBER(G21)),NOT(ISNUMBER(H21)),H21&lt;G21,I21="",COUNTIFS($B$10:$B$109,B21)&lt;&gt;1,COUNTIFS(Releases!$B$10:$B$59,C21)&lt;&gt;1,AND(I21="Passed",OR(NOT(ISNUMBER(J21)),K21=""))),"Check inputs",IF(OR(I21="Passed",I21="Cancelled"),"Complete",IF(H21&lt;Calendar!$G$5,"Overdue",IF(OR(I21="Blocked",I21="Failed"),"Action needed","On schedule")))))</x:f>
      </x:c>
      <x:c r="M21" s="3"/>
    </x:row>
    <x:row r="22" ht="38" customHeight="1">
      <x:c r="A22" s="3"/>
      <x:c r="B22" s="30"/>
      <x:c r="C22" s="30"/>
      <x:c r="D22" s="30"/>
      <x:c r="E22" s="30"/>
      <x:c r="F22" s="30"/>
      <x:c r="G22" s="35"/>
      <x:c r="H22" s="35"/>
      <x:c r="I22" s="30"/>
      <x:c r="J22" s="35"/>
      <x:c r="K22" s="30"/>
      <x:c r="L22" s="37" t="str">
        <x:f>IF(COUNTA(B22:K22)=0,"",IF(OR(B22="",C22="",D22="",F22="",NOT(ISNUMBER(G22)),NOT(ISNUMBER(H22)),H22&lt;G22,I22="",COUNTIFS($B$10:$B$109,B22)&lt;&gt;1,COUNTIFS(Releases!$B$10:$B$59,C22)&lt;&gt;1,AND(I22="Passed",OR(NOT(ISNUMBER(J22)),K22=""))),"Check inputs",IF(OR(I22="Passed",I22="Cancelled"),"Complete",IF(H22&lt;Calendar!$G$5,"Overdue",IF(OR(I22="Blocked",I22="Failed"),"Action needed","On schedule")))))</x:f>
      </x:c>
      <x:c r="M22" s="3"/>
    </x:row>
    <x:row r="23" ht="38" customHeight="1">
      <x:c r="A23" s="3"/>
      <x:c r="B23" s="34"/>
      <x:c r="C23" s="34"/>
      <x:c r="D23" s="34"/>
      <x:c r="E23" s="34"/>
      <x:c r="F23" s="34"/>
      <x:c r="G23" s="36"/>
      <x:c r="H23" s="36"/>
      <x:c r="I23" s="34"/>
      <x:c r="J23" s="36"/>
      <x:c r="K23" s="34"/>
      <x:c r="L23" s="37" t="str">
        <x:f>IF(COUNTA(B23:K23)=0,"",IF(OR(B23="",C23="",D23="",F23="",NOT(ISNUMBER(G23)),NOT(ISNUMBER(H23)),H23&lt;G23,I23="",COUNTIFS($B$10:$B$109,B23)&lt;&gt;1,COUNTIFS(Releases!$B$10:$B$59,C23)&lt;&gt;1,AND(I23="Passed",OR(NOT(ISNUMBER(J23)),K23=""))),"Check inputs",IF(OR(I23="Passed",I23="Cancelled"),"Complete",IF(H23&lt;Calendar!$G$5,"Overdue",IF(OR(I23="Blocked",I23="Failed"),"Action needed","On schedule")))))</x:f>
      </x:c>
      <x:c r="M23" s="3"/>
    </x:row>
    <x:row r="24" ht="38" customHeight="1">
      <x:c r="A24" s="3"/>
      <x:c r="B24" s="30"/>
      <x:c r="C24" s="30"/>
      <x:c r="D24" s="30"/>
      <x:c r="E24" s="30"/>
      <x:c r="F24" s="30"/>
      <x:c r="G24" s="35"/>
      <x:c r="H24" s="35"/>
      <x:c r="I24" s="30"/>
      <x:c r="J24" s="35"/>
      <x:c r="K24" s="30"/>
      <x:c r="L24" s="37" t="str">
        <x:f>IF(COUNTA(B24:K24)=0,"",IF(OR(B24="",C24="",D24="",F24="",NOT(ISNUMBER(G24)),NOT(ISNUMBER(H24)),H24&lt;G24,I24="",COUNTIFS($B$10:$B$109,B24)&lt;&gt;1,COUNTIFS(Releases!$B$10:$B$59,C24)&lt;&gt;1,AND(I24="Passed",OR(NOT(ISNUMBER(J24)),K24=""))),"Check inputs",IF(OR(I24="Passed",I24="Cancelled"),"Complete",IF(H24&lt;Calendar!$G$5,"Overdue",IF(OR(I24="Blocked",I24="Failed"),"Action needed","On schedule")))))</x:f>
      </x:c>
      <x:c r="M24" s="3"/>
    </x:row>
    <x:row r="25" ht="38" customHeight="1">
      <x:c r="A25" s="3"/>
      <x:c r="B25" s="34"/>
      <x:c r="C25" s="34"/>
      <x:c r="D25" s="34"/>
      <x:c r="E25" s="34"/>
      <x:c r="F25" s="34"/>
      <x:c r="G25" s="36"/>
      <x:c r="H25" s="36"/>
      <x:c r="I25" s="34"/>
      <x:c r="J25" s="36"/>
      <x:c r="K25" s="34"/>
      <x:c r="L25" s="37" t="str">
        <x:f>IF(COUNTA(B25:K25)=0,"",IF(OR(B25="",C25="",D25="",F25="",NOT(ISNUMBER(G25)),NOT(ISNUMBER(H25)),H25&lt;G25,I25="",COUNTIFS($B$10:$B$109,B25)&lt;&gt;1,COUNTIFS(Releases!$B$10:$B$59,C25)&lt;&gt;1,AND(I25="Passed",OR(NOT(ISNUMBER(J25)),K25=""))),"Check inputs",IF(OR(I25="Passed",I25="Cancelled"),"Complete",IF(H25&lt;Calendar!$G$5,"Overdue",IF(OR(I25="Blocked",I25="Failed"),"Action needed","On schedule")))))</x:f>
      </x:c>
      <x:c r="M25" s="3"/>
    </x:row>
    <x:row r="26" ht="38" customHeight="1">
      <x:c r="A26" s="3"/>
      <x:c r="B26" s="30"/>
      <x:c r="C26" s="30"/>
      <x:c r="D26" s="30"/>
      <x:c r="E26" s="30"/>
      <x:c r="F26" s="30"/>
      <x:c r="G26" s="35"/>
      <x:c r="H26" s="35"/>
      <x:c r="I26" s="30"/>
      <x:c r="J26" s="35"/>
      <x:c r="K26" s="30"/>
      <x:c r="L26" s="37" t="str">
        <x:f>IF(COUNTA(B26:K26)=0,"",IF(OR(B26="",C26="",D26="",F26="",NOT(ISNUMBER(G26)),NOT(ISNUMBER(H26)),H26&lt;G26,I26="",COUNTIFS($B$10:$B$109,B26)&lt;&gt;1,COUNTIFS(Releases!$B$10:$B$59,C26)&lt;&gt;1,AND(I26="Passed",OR(NOT(ISNUMBER(J26)),K26=""))),"Check inputs",IF(OR(I26="Passed",I26="Cancelled"),"Complete",IF(H26&lt;Calendar!$G$5,"Overdue",IF(OR(I26="Blocked",I26="Failed"),"Action needed","On schedule")))))</x:f>
      </x:c>
      <x:c r="M26" s="3"/>
    </x:row>
    <x:row r="27" ht="38" customHeight="1">
      <x:c r="A27" s="3"/>
      <x:c r="B27" s="34"/>
      <x:c r="C27" s="34"/>
      <x:c r="D27" s="34"/>
      <x:c r="E27" s="34"/>
      <x:c r="F27" s="34"/>
      <x:c r="G27" s="36"/>
      <x:c r="H27" s="36"/>
      <x:c r="I27" s="34"/>
      <x:c r="J27" s="36"/>
      <x:c r="K27" s="34"/>
      <x:c r="L27" s="37" t="str">
        <x:f>IF(COUNTA(B27:K27)=0,"",IF(OR(B27="",C27="",D27="",F27="",NOT(ISNUMBER(G27)),NOT(ISNUMBER(H27)),H27&lt;G27,I27="",COUNTIFS($B$10:$B$109,B27)&lt;&gt;1,COUNTIFS(Releases!$B$10:$B$59,C27)&lt;&gt;1,AND(I27="Passed",OR(NOT(ISNUMBER(J27)),K27=""))),"Check inputs",IF(OR(I27="Passed",I27="Cancelled"),"Complete",IF(H27&lt;Calendar!$G$5,"Overdue",IF(OR(I27="Blocked",I27="Failed"),"Action needed","On schedule")))))</x:f>
      </x:c>
      <x:c r="M27" s="3"/>
    </x:row>
    <x:row r="28" ht="38" customHeight="1">
      <x:c r="A28" s="3"/>
      <x:c r="B28" s="30"/>
      <x:c r="C28" s="30"/>
      <x:c r="D28" s="30"/>
      <x:c r="E28" s="30"/>
      <x:c r="F28" s="30"/>
      <x:c r="G28" s="35"/>
      <x:c r="H28" s="35"/>
      <x:c r="I28" s="30"/>
      <x:c r="J28" s="35"/>
      <x:c r="K28" s="30"/>
      <x:c r="L28" s="37" t="str">
        <x:f>IF(COUNTA(B28:K28)=0,"",IF(OR(B28="",C28="",D28="",F28="",NOT(ISNUMBER(G28)),NOT(ISNUMBER(H28)),H28&lt;G28,I28="",COUNTIFS($B$10:$B$109,B28)&lt;&gt;1,COUNTIFS(Releases!$B$10:$B$59,C28)&lt;&gt;1,AND(I28="Passed",OR(NOT(ISNUMBER(J28)),K28=""))),"Check inputs",IF(OR(I28="Passed",I28="Cancelled"),"Complete",IF(H28&lt;Calendar!$G$5,"Overdue",IF(OR(I28="Blocked",I28="Failed"),"Action needed","On schedule")))))</x:f>
      </x:c>
      <x:c r="M28" s="3"/>
    </x:row>
    <x:row r="29" ht="38" customHeight="1">
      <x:c r="A29" s="3"/>
      <x:c r="B29" s="34"/>
      <x:c r="C29" s="34"/>
      <x:c r="D29" s="34"/>
      <x:c r="E29" s="34"/>
      <x:c r="F29" s="34"/>
      <x:c r="G29" s="36"/>
      <x:c r="H29" s="36"/>
      <x:c r="I29" s="34"/>
      <x:c r="J29" s="36"/>
      <x:c r="K29" s="34"/>
      <x:c r="L29" s="37" t="str">
        <x:f>IF(COUNTA(B29:K29)=0,"",IF(OR(B29="",C29="",D29="",F29="",NOT(ISNUMBER(G29)),NOT(ISNUMBER(H29)),H29&lt;G29,I29="",COUNTIFS($B$10:$B$109,B29)&lt;&gt;1,COUNTIFS(Releases!$B$10:$B$59,C29)&lt;&gt;1,AND(I29="Passed",OR(NOT(ISNUMBER(J29)),K29=""))),"Check inputs",IF(OR(I29="Passed",I29="Cancelled"),"Complete",IF(H29&lt;Calendar!$G$5,"Overdue",IF(OR(I29="Blocked",I29="Failed"),"Action needed","On schedule")))))</x:f>
      </x:c>
      <x:c r="M29" s="3"/>
    </x:row>
    <x:row r="30" ht="38" customHeight="1">
      <x:c r="A30" s="3"/>
      <x:c r="B30" s="30"/>
      <x:c r="C30" s="30"/>
      <x:c r="D30" s="30"/>
      <x:c r="E30" s="30"/>
      <x:c r="F30" s="30"/>
      <x:c r="G30" s="35"/>
      <x:c r="H30" s="35"/>
      <x:c r="I30" s="30"/>
      <x:c r="J30" s="35"/>
      <x:c r="K30" s="30"/>
      <x:c r="L30" s="37" t="str">
        <x:f>IF(COUNTA(B30:K30)=0,"",IF(OR(B30="",C30="",D30="",F30="",NOT(ISNUMBER(G30)),NOT(ISNUMBER(H30)),H30&lt;G30,I30="",COUNTIFS($B$10:$B$109,B30)&lt;&gt;1,COUNTIFS(Releases!$B$10:$B$59,C30)&lt;&gt;1,AND(I30="Passed",OR(NOT(ISNUMBER(J30)),K30=""))),"Check inputs",IF(OR(I30="Passed",I30="Cancelled"),"Complete",IF(H30&lt;Calendar!$G$5,"Overdue",IF(OR(I30="Blocked",I30="Failed"),"Action needed","On schedule")))))</x:f>
      </x:c>
      <x:c r="M30" s="3"/>
    </x:row>
    <x:row r="31" ht="38" customHeight="1">
      <x:c r="A31" s="3"/>
      <x:c r="B31" s="34"/>
      <x:c r="C31" s="34"/>
      <x:c r="D31" s="34"/>
      <x:c r="E31" s="34"/>
      <x:c r="F31" s="34"/>
      <x:c r="G31" s="36"/>
      <x:c r="H31" s="36"/>
      <x:c r="I31" s="34"/>
      <x:c r="J31" s="36"/>
      <x:c r="K31" s="34"/>
      <x:c r="L31" s="37" t="str">
        <x:f>IF(COUNTA(B31:K31)=0,"",IF(OR(B31="",C31="",D31="",F31="",NOT(ISNUMBER(G31)),NOT(ISNUMBER(H31)),H31&lt;G31,I31="",COUNTIFS($B$10:$B$109,B31)&lt;&gt;1,COUNTIFS(Releases!$B$10:$B$59,C31)&lt;&gt;1,AND(I31="Passed",OR(NOT(ISNUMBER(J31)),K31=""))),"Check inputs",IF(OR(I31="Passed",I31="Cancelled"),"Complete",IF(H31&lt;Calendar!$G$5,"Overdue",IF(OR(I31="Blocked",I31="Failed"),"Action needed","On schedule")))))</x:f>
      </x:c>
      <x:c r="M31" s="3"/>
    </x:row>
    <x:row r="32" ht="38" customHeight="1">
      <x:c r="A32" s="3"/>
      <x:c r="B32" s="30"/>
      <x:c r="C32" s="30"/>
      <x:c r="D32" s="30"/>
      <x:c r="E32" s="30"/>
      <x:c r="F32" s="30"/>
      <x:c r="G32" s="35"/>
      <x:c r="H32" s="35"/>
      <x:c r="I32" s="30"/>
      <x:c r="J32" s="35"/>
      <x:c r="K32" s="30"/>
      <x:c r="L32" s="37" t="str">
        <x:f>IF(COUNTA(B32:K32)=0,"",IF(OR(B32="",C32="",D32="",F32="",NOT(ISNUMBER(G32)),NOT(ISNUMBER(H32)),H32&lt;G32,I32="",COUNTIFS($B$10:$B$109,B32)&lt;&gt;1,COUNTIFS(Releases!$B$10:$B$59,C32)&lt;&gt;1,AND(I32="Passed",OR(NOT(ISNUMBER(J32)),K32=""))),"Check inputs",IF(OR(I32="Passed",I32="Cancelled"),"Complete",IF(H32&lt;Calendar!$G$5,"Overdue",IF(OR(I32="Blocked",I32="Failed"),"Action needed","On schedule")))))</x:f>
      </x:c>
      <x:c r="M32" s="3"/>
    </x:row>
    <x:row r="33" ht="38" customHeight="1">
      <x:c r="A33" s="3"/>
      <x:c r="B33" s="34"/>
      <x:c r="C33" s="34"/>
      <x:c r="D33" s="34"/>
      <x:c r="E33" s="34"/>
      <x:c r="F33" s="34"/>
      <x:c r="G33" s="36"/>
      <x:c r="H33" s="36"/>
      <x:c r="I33" s="34"/>
      <x:c r="J33" s="36"/>
      <x:c r="K33" s="34"/>
      <x:c r="L33" s="37" t="str">
        <x:f>IF(COUNTA(B33:K33)=0,"",IF(OR(B33="",C33="",D33="",F33="",NOT(ISNUMBER(G33)),NOT(ISNUMBER(H33)),H33&lt;G33,I33="",COUNTIFS($B$10:$B$109,B33)&lt;&gt;1,COUNTIFS(Releases!$B$10:$B$59,C33)&lt;&gt;1,AND(I33="Passed",OR(NOT(ISNUMBER(J33)),K33=""))),"Check inputs",IF(OR(I33="Passed",I33="Cancelled"),"Complete",IF(H33&lt;Calendar!$G$5,"Overdue",IF(OR(I33="Blocked",I33="Failed"),"Action needed","On schedule")))))</x:f>
      </x:c>
      <x:c r="M33" s="3"/>
    </x:row>
    <x:row r="34" ht="38" customHeight="1">
      <x:c r="A34" s="3"/>
      <x:c r="B34" s="30"/>
      <x:c r="C34" s="30"/>
      <x:c r="D34" s="30"/>
      <x:c r="E34" s="30"/>
      <x:c r="F34" s="30"/>
      <x:c r="G34" s="35"/>
      <x:c r="H34" s="35"/>
      <x:c r="I34" s="30"/>
      <x:c r="J34" s="35"/>
      <x:c r="K34" s="30"/>
      <x:c r="L34" s="37" t="str">
        <x:f>IF(COUNTA(B34:K34)=0,"",IF(OR(B34="",C34="",D34="",F34="",NOT(ISNUMBER(G34)),NOT(ISNUMBER(H34)),H34&lt;G34,I34="",COUNTIFS($B$10:$B$109,B34)&lt;&gt;1,COUNTIFS(Releases!$B$10:$B$59,C34)&lt;&gt;1,AND(I34="Passed",OR(NOT(ISNUMBER(J34)),K34=""))),"Check inputs",IF(OR(I34="Passed",I34="Cancelled"),"Complete",IF(H34&lt;Calendar!$G$5,"Overdue",IF(OR(I34="Blocked",I34="Failed"),"Action needed","On schedule")))))</x:f>
      </x:c>
      <x:c r="M34" s="3"/>
    </x:row>
    <x:row r="35" ht="38" customHeight="1">
      <x:c r="A35" s="3"/>
      <x:c r="B35" s="34"/>
      <x:c r="C35" s="34"/>
      <x:c r="D35" s="34"/>
      <x:c r="E35" s="34"/>
      <x:c r="F35" s="34"/>
      <x:c r="G35" s="36"/>
      <x:c r="H35" s="36"/>
      <x:c r="I35" s="34"/>
      <x:c r="J35" s="36"/>
      <x:c r="K35" s="34"/>
      <x:c r="L35" s="37" t="str">
        <x:f>IF(COUNTA(B35:K35)=0,"",IF(OR(B35="",C35="",D35="",F35="",NOT(ISNUMBER(G35)),NOT(ISNUMBER(H35)),H35&lt;G35,I35="",COUNTIFS($B$10:$B$109,B35)&lt;&gt;1,COUNTIFS(Releases!$B$10:$B$59,C35)&lt;&gt;1,AND(I35="Passed",OR(NOT(ISNUMBER(J35)),K35=""))),"Check inputs",IF(OR(I35="Passed",I35="Cancelled"),"Complete",IF(H35&lt;Calendar!$G$5,"Overdue",IF(OR(I35="Blocked",I35="Failed"),"Action needed","On schedule")))))</x:f>
      </x:c>
      <x:c r="M35" s="3"/>
    </x:row>
    <x:row r="36" ht="38" customHeight="1">
      <x:c r="A36" s="3"/>
      <x:c r="B36" s="30"/>
      <x:c r="C36" s="30"/>
      <x:c r="D36" s="30"/>
      <x:c r="E36" s="30"/>
      <x:c r="F36" s="30"/>
      <x:c r="G36" s="35"/>
      <x:c r="H36" s="35"/>
      <x:c r="I36" s="30"/>
      <x:c r="J36" s="35"/>
      <x:c r="K36" s="30"/>
      <x:c r="L36" s="37" t="str">
        <x:f>IF(COUNTA(B36:K36)=0,"",IF(OR(B36="",C36="",D36="",F36="",NOT(ISNUMBER(G36)),NOT(ISNUMBER(H36)),H36&lt;G36,I36="",COUNTIFS($B$10:$B$109,B36)&lt;&gt;1,COUNTIFS(Releases!$B$10:$B$59,C36)&lt;&gt;1,AND(I36="Passed",OR(NOT(ISNUMBER(J36)),K36=""))),"Check inputs",IF(OR(I36="Passed",I36="Cancelled"),"Complete",IF(H36&lt;Calendar!$G$5,"Overdue",IF(OR(I36="Blocked",I36="Failed"),"Action needed","On schedule")))))</x:f>
      </x:c>
      <x:c r="M36" s="3"/>
    </x:row>
    <x:row r="37" ht="38" customHeight="1">
      <x:c r="A37" s="3"/>
      <x:c r="B37" s="34"/>
      <x:c r="C37" s="34"/>
      <x:c r="D37" s="34"/>
      <x:c r="E37" s="34"/>
      <x:c r="F37" s="34"/>
      <x:c r="G37" s="36"/>
      <x:c r="H37" s="36"/>
      <x:c r="I37" s="34"/>
      <x:c r="J37" s="36"/>
      <x:c r="K37" s="34"/>
      <x:c r="L37" s="37" t="str">
        <x:f>IF(COUNTA(B37:K37)=0,"",IF(OR(B37="",C37="",D37="",F37="",NOT(ISNUMBER(G37)),NOT(ISNUMBER(H37)),H37&lt;G37,I37="",COUNTIFS($B$10:$B$109,B37)&lt;&gt;1,COUNTIFS(Releases!$B$10:$B$59,C37)&lt;&gt;1,AND(I37="Passed",OR(NOT(ISNUMBER(J37)),K37=""))),"Check inputs",IF(OR(I37="Passed",I37="Cancelled"),"Complete",IF(H37&lt;Calendar!$G$5,"Overdue",IF(OR(I37="Blocked",I37="Failed"),"Action needed","On schedule")))))</x:f>
      </x:c>
      <x:c r="M37" s="3"/>
    </x:row>
    <x:row r="38" ht="38" customHeight="1">
      <x:c r="A38" s="3"/>
      <x:c r="B38" s="30"/>
      <x:c r="C38" s="30"/>
      <x:c r="D38" s="30"/>
      <x:c r="E38" s="30"/>
      <x:c r="F38" s="30"/>
      <x:c r="G38" s="35"/>
      <x:c r="H38" s="35"/>
      <x:c r="I38" s="30"/>
      <x:c r="J38" s="35"/>
      <x:c r="K38" s="30"/>
      <x:c r="L38" s="37" t="str">
        <x:f>IF(COUNTA(B38:K38)=0,"",IF(OR(B38="",C38="",D38="",F38="",NOT(ISNUMBER(G38)),NOT(ISNUMBER(H38)),H38&lt;G38,I38="",COUNTIFS($B$10:$B$109,B38)&lt;&gt;1,COUNTIFS(Releases!$B$10:$B$59,C38)&lt;&gt;1,AND(I38="Passed",OR(NOT(ISNUMBER(J38)),K38=""))),"Check inputs",IF(OR(I38="Passed",I38="Cancelled"),"Complete",IF(H38&lt;Calendar!$G$5,"Overdue",IF(OR(I38="Blocked",I38="Failed"),"Action needed","On schedule")))))</x:f>
      </x:c>
      <x:c r="M38" s="3"/>
    </x:row>
    <x:row r="39" ht="38" customHeight="1">
      <x:c r="A39" s="3"/>
      <x:c r="B39" s="34"/>
      <x:c r="C39" s="34"/>
      <x:c r="D39" s="34"/>
      <x:c r="E39" s="34"/>
      <x:c r="F39" s="34"/>
      <x:c r="G39" s="36"/>
      <x:c r="H39" s="36"/>
      <x:c r="I39" s="34"/>
      <x:c r="J39" s="36"/>
      <x:c r="K39" s="34"/>
      <x:c r="L39" s="37" t="str">
        <x:f>IF(COUNTA(B39:K39)=0,"",IF(OR(B39="",C39="",D39="",F39="",NOT(ISNUMBER(G39)),NOT(ISNUMBER(H39)),H39&lt;G39,I39="",COUNTIFS($B$10:$B$109,B39)&lt;&gt;1,COUNTIFS(Releases!$B$10:$B$59,C39)&lt;&gt;1,AND(I39="Passed",OR(NOT(ISNUMBER(J39)),K39=""))),"Check inputs",IF(OR(I39="Passed",I39="Cancelled"),"Complete",IF(H39&lt;Calendar!$G$5,"Overdue",IF(OR(I39="Blocked",I39="Failed"),"Action needed","On schedule")))))</x:f>
      </x:c>
      <x:c r="M39" s="3"/>
    </x:row>
    <x:row r="40" ht="38" customHeight="1">
      <x:c r="A40" s="3"/>
      <x:c r="B40" s="30"/>
      <x:c r="C40" s="30"/>
      <x:c r="D40" s="30"/>
      <x:c r="E40" s="30"/>
      <x:c r="F40" s="30"/>
      <x:c r="G40" s="35"/>
      <x:c r="H40" s="35"/>
      <x:c r="I40" s="30"/>
      <x:c r="J40" s="35"/>
      <x:c r="K40" s="30"/>
      <x:c r="L40" s="37" t="str">
        <x:f>IF(COUNTA(B40:K40)=0,"",IF(OR(B40="",C40="",D40="",F40="",NOT(ISNUMBER(G40)),NOT(ISNUMBER(H40)),H40&lt;G40,I40="",COUNTIFS($B$10:$B$109,B40)&lt;&gt;1,COUNTIFS(Releases!$B$10:$B$59,C40)&lt;&gt;1,AND(I40="Passed",OR(NOT(ISNUMBER(J40)),K40=""))),"Check inputs",IF(OR(I40="Passed",I40="Cancelled"),"Complete",IF(H40&lt;Calendar!$G$5,"Overdue",IF(OR(I40="Blocked",I40="Failed"),"Action needed","On schedule")))))</x:f>
      </x:c>
      <x:c r="M40" s="3"/>
    </x:row>
    <x:row r="41" ht="38" customHeight="1">
      <x:c r="A41" s="3"/>
      <x:c r="B41" s="34"/>
      <x:c r="C41" s="34"/>
      <x:c r="D41" s="34"/>
      <x:c r="E41" s="34"/>
      <x:c r="F41" s="34"/>
      <x:c r="G41" s="36"/>
      <x:c r="H41" s="36"/>
      <x:c r="I41" s="34"/>
      <x:c r="J41" s="36"/>
      <x:c r="K41" s="34"/>
      <x:c r="L41" s="37" t="str">
        <x:f>IF(COUNTA(B41:K41)=0,"",IF(OR(B41="",C41="",D41="",F41="",NOT(ISNUMBER(G41)),NOT(ISNUMBER(H41)),H41&lt;G41,I41="",COUNTIFS($B$10:$B$109,B41)&lt;&gt;1,COUNTIFS(Releases!$B$10:$B$59,C41)&lt;&gt;1,AND(I41="Passed",OR(NOT(ISNUMBER(J41)),K41=""))),"Check inputs",IF(OR(I41="Passed",I41="Cancelled"),"Complete",IF(H41&lt;Calendar!$G$5,"Overdue",IF(OR(I41="Blocked",I41="Failed"),"Action needed","On schedule")))))</x:f>
      </x:c>
      <x:c r="M41" s="3"/>
    </x:row>
    <x:row r="42" ht="38" customHeight="1">
      <x:c r="A42" s="3"/>
      <x:c r="B42" s="30"/>
      <x:c r="C42" s="30"/>
      <x:c r="D42" s="30"/>
      <x:c r="E42" s="30"/>
      <x:c r="F42" s="30"/>
      <x:c r="G42" s="35"/>
      <x:c r="H42" s="35"/>
      <x:c r="I42" s="30"/>
      <x:c r="J42" s="35"/>
      <x:c r="K42" s="30"/>
      <x:c r="L42" s="37" t="str">
        <x:f>IF(COUNTA(B42:K42)=0,"",IF(OR(B42="",C42="",D42="",F42="",NOT(ISNUMBER(G42)),NOT(ISNUMBER(H42)),H42&lt;G42,I42="",COUNTIFS($B$10:$B$109,B42)&lt;&gt;1,COUNTIFS(Releases!$B$10:$B$59,C42)&lt;&gt;1,AND(I42="Passed",OR(NOT(ISNUMBER(J42)),K42=""))),"Check inputs",IF(OR(I42="Passed",I42="Cancelled"),"Complete",IF(H42&lt;Calendar!$G$5,"Overdue",IF(OR(I42="Blocked",I42="Failed"),"Action needed","On schedule")))))</x:f>
      </x:c>
      <x:c r="M42" s="3"/>
    </x:row>
    <x:row r="43" ht="38" customHeight="1">
      <x:c r="A43" s="3"/>
      <x:c r="B43" s="34"/>
      <x:c r="C43" s="34"/>
      <x:c r="D43" s="34"/>
      <x:c r="E43" s="34"/>
      <x:c r="F43" s="34"/>
      <x:c r="G43" s="36"/>
      <x:c r="H43" s="36"/>
      <x:c r="I43" s="34"/>
      <x:c r="J43" s="36"/>
      <x:c r="K43" s="34"/>
      <x:c r="L43" s="37" t="str">
        <x:f>IF(COUNTA(B43:K43)=0,"",IF(OR(B43="",C43="",D43="",F43="",NOT(ISNUMBER(G43)),NOT(ISNUMBER(H43)),H43&lt;G43,I43="",COUNTIFS($B$10:$B$109,B43)&lt;&gt;1,COUNTIFS(Releases!$B$10:$B$59,C43)&lt;&gt;1,AND(I43="Passed",OR(NOT(ISNUMBER(J43)),K43=""))),"Check inputs",IF(OR(I43="Passed",I43="Cancelled"),"Complete",IF(H43&lt;Calendar!$G$5,"Overdue",IF(OR(I43="Blocked",I43="Failed"),"Action needed","On schedule")))))</x:f>
      </x:c>
      <x:c r="M43" s="3"/>
    </x:row>
    <x:row r="44" ht="38" customHeight="1">
      <x:c r="A44" s="3"/>
      <x:c r="B44" s="30"/>
      <x:c r="C44" s="30"/>
      <x:c r="D44" s="30"/>
      <x:c r="E44" s="30"/>
      <x:c r="F44" s="30"/>
      <x:c r="G44" s="35"/>
      <x:c r="H44" s="35"/>
      <x:c r="I44" s="30"/>
      <x:c r="J44" s="35"/>
      <x:c r="K44" s="30"/>
      <x:c r="L44" s="37" t="str">
        <x:f>IF(COUNTA(B44:K44)=0,"",IF(OR(B44="",C44="",D44="",F44="",NOT(ISNUMBER(G44)),NOT(ISNUMBER(H44)),H44&lt;G44,I44="",COUNTIFS($B$10:$B$109,B44)&lt;&gt;1,COUNTIFS(Releases!$B$10:$B$59,C44)&lt;&gt;1,AND(I44="Passed",OR(NOT(ISNUMBER(J44)),K44=""))),"Check inputs",IF(OR(I44="Passed",I44="Cancelled"),"Complete",IF(H44&lt;Calendar!$G$5,"Overdue",IF(OR(I44="Blocked",I44="Failed"),"Action needed","On schedule")))))</x:f>
      </x:c>
      <x:c r="M44" s="3"/>
    </x:row>
    <x:row r="45" ht="38" customHeight="1">
      <x:c r="A45" s="3"/>
      <x:c r="B45" s="34"/>
      <x:c r="C45" s="34"/>
      <x:c r="D45" s="34"/>
      <x:c r="E45" s="34"/>
      <x:c r="F45" s="34"/>
      <x:c r="G45" s="36"/>
      <x:c r="H45" s="36"/>
      <x:c r="I45" s="34"/>
      <x:c r="J45" s="36"/>
      <x:c r="K45" s="34"/>
      <x:c r="L45" s="37" t="str">
        <x:f>IF(COUNTA(B45:K45)=0,"",IF(OR(B45="",C45="",D45="",F45="",NOT(ISNUMBER(G45)),NOT(ISNUMBER(H45)),H45&lt;G45,I45="",COUNTIFS($B$10:$B$109,B45)&lt;&gt;1,COUNTIFS(Releases!$B$10:$B$59,C45)&lt;&gt;1,AND(I45="Passed",OR(NOT(ISNUMBER(J45)),K45=""))),"Check inputs",IF(OR(I45="Passed",I45="Cancelled"),"Complete",IF(H45&lt;Calendar!$G$5,"Overdue",IF(OR(I45="Blocked",I45="Failed"),"Action needed","On schedule")))))</x:f>
      </x:c>
      <x:c r="M45" s="3"/>
    </x:row>
    <x:row r="46" ht="38" customHeight="1">
      <x:c r="A46" s="3"/>
      <x:c r="B46" s="30"/>
      <x:c r="C46" s="30"/>
      <x:c r="D46" s="30"/>
      <x:c r="E46" s="30"/>
      <x:c r="F46" s="30"/>
      <x:c r="G46" s="35"/>
      <x:c r="H46" s="35"/>
      <x:c r="I46" s="30"/>
      <x:c r="J46" s="35"/>
      <x:c r="K46" s="30"/>
      <x:c r="L46" s="37" t="str">
        <x:f>IF(COUNTA(B46:K46)=0,"",IF(OR(B46="",C46="",D46="",F46="",NOT(ISNUMBER(G46)),NOT(ISNUMBER(H46)),H46&lt;G46,I46="",COUNTIFS($B$10:$B$109,B46)&lt;&gt;1,COUNTIFS(Releases!$B$10:$B$59,C46)&lt;&gt;1,AND(I46="Passed",OR(NOT(ISNUMBER(J46)),K46=""))),"Check inputs",IF(OR(I46="Passed",I46="Cancelled"),"Complete",IF(H46&lt;Calendar!$G$5,"Overdue",IF(OR(I46="Blocked",I46="Failed"),"Action needed","On schedule")))))</x:f>
      </x:c>
      <x:c r="M46" s="3"/>
    </x:row>
    <x:row r="47" ht="38" customHeight="1">
      <x:c r="A47" s="3"/>
      <x:c r="B47" s="34"/>
      <x:c r="C47" s="34"/>
      <x:c r="D47" s="34"/>
      <x:c r="E47" s="34"/>
      <x:c r="F47" s="34"/>
      <x:c r="G47" s="36"/>
      <x:c r="H47" s="36"/>
      <x:c r="I47" s="34"/>
      <x:c r="J47" s="36"/>
      <x:c r="K47" s="34"/>
      <x:c r="L47" s="37" t="str">
        <x:f>IF(COUNTA(B47:K47)=0,"",IF(OR(B47="",C47="",D47="",F47="",NOT(ISNUMBER(G47)),NOT(ISNUMBER(H47)),H47&lt;G47,I47="",COUNTIFS($B$10:$B$109,B47)&lt;&gt;1,COUNTIFS(Releases!$B$10:$B$59,C47)&lt;&gt;1,AND(I47="Passed",OR(NOT(ISNUMBER(J47)),K47=""))),"Check inputs",IF(OR(I47="Passed",I47="Cancelled"),"Complete",IF(H47&lt;Calendar!$G$5,"Overdue",IF(OR(I47="Blocked",I47="Failed"),"Action needed","On schedule")))))</x:f>
      </x:c>
      <x:c r="M47" s="3"/>
    </x:row>
    <x:row r="48" ht="38" customHeight="1">
      <x:c r="A48" s="3"/>
      <x:c r="B48" s="30"/>
      <x:c r="C48" s="30"/>
      <x:c r="D48" s="30"/>
      <x:c r="E48" s="30"/>
      <x:c r="F48" s="30"/>
      <x:c r="G48" s="35"/>
      <x:c r="H48" s="35"/>
      <x:c r="I48" s="30"/>
      <x:c r="J48" s="35"/>
      <x:c r="K48" s="30"/>
      <x:c r="L48" s="37" t="str">
        <x:f>IF(COUNTA(B48:K48)=0,"",IF(OR(B48="",C48="",D48="",F48="",NOT(ISNUMBER(G48)),NOT(ISNUMBER(H48)),H48&lt;G48,I48="",COUNTIFS($B$10:$B$109,B48)&lt;&gt;1,COUNTIFS(Releases!$B$10:$B$59,C48)&lt;&gt;1,AND(I48="Passed",OR(NOT(ISNUMBER(J48)),K48=""))),"Check inputs",IF(OR(I48="Passed",I48="Cancelled"),"Complete",IF(H48&lt;Calendar!$G$5,"Overdue",IF(OR(I48="Blocked",I48="Failed"),"Action needed","On schedule")))))</x:f>
      </x:c>
      <x:c r="M48" s="3"/>
    </x:row>
    <x:row r="49" ht="38" customHeight="1">
      <x:c r="A49" s="3"/>
      <x:c r="B49" s="34"/>
      <x:c r="C49" s="34"/>
      <x:c r="D49" s="34"/>
      <x:c r="E49" s="34"/>
      <x:c r="F49" s="34"/>
      <x:c r="G49" s="36"/>
      <x:c r="H49" s="36"/>
      <x:c r="I49" s="34"/>
      <x:c r="J49" s="36"/>
      <x:c r="K49" s="34"/>
      <x:c r="L49" s="37" t="str">
        <x:f>IF(COUNTA(B49:K49)=0,"",IF(OR(B49="",C49="",D49="",F49="",NOT(ISNUMBER(G49)),NOT(ISNUMBER(H49)),H49&lt;G49,I49="",COUNTIFS($B$10:$B$109,B49)&lt;&gt;1,COUNTIFS(Releases!$B$10:$B$59,C49)&lt;&gt;1,AND(I49="Passed",OR(NOT(ISNUMBER(J49)),K49=""))),"Check inputs",IF(OR(I49="Passed",I49="Cancelled"),"Complete",IF(H49&lt;Calendar!$G$5,"Overdue",IF(OR(I49="Blocked",I49="Failed"),"Action needed","On schedule")))))</x:f>
      </x:c>
      <x:c r="M49" s="3"/>
    </x:row>
    <x:row r="50" ht="38" customHeight="1">
      <x:c r="A50" s="3"/>
      <x:c r="B50" s="30"/>
      <x:c r="C50" s="30"/>
      <x:c r="D50" s="30"/>
      <x:c r="E50" s="30"/>
      <x:c r="F50" s="30"/>
      <x:c r="G50" s="35"/>
      <x:c r="H50" s="35"/>
      <x:c r="I50" s="30"/>
      <x:c r="J50" s="35"/>
      <x:c r="K50" s="30"/>
      <x:c r="L50" s="37" t="str">
        <x:f>IF(COUNTA(B50:K50)=0,"",IF(OR(B50="",C50="",D50="",F50="",NOT(ISNUMBER(G50)),NOT(ISNUMBER(H50)),H50&lt;G50,I50="",COUNTIFS($B$10:$B$109,B50)&lt;&gt;1,COUNTIFS(Releases!$B$10:$B$59,C50)&lt;&gt;1,AND(I50="Passed",OR(NOT(ISNUMBER(J50)),K50=""))),"Check inputs",IF(OR(I50="Passed",I50="Cancelled"),"Complete",IF(H50&lt;Calendar!$G$5,"Overdue",IF(OR(I50="Blocked",I50="Failed"),"Action needed","On schedule")))))</x:f>
      </x:c>
      <x:c r="M50" s="3"/>
    </x:row>
    <x:row r="51" ht="38" customHeight="1">
      <x:c r="A51" s="3"/>
      <x:c r="B51" s="34"/>
      <x:c r="C51" s="34"/>
      <x:c r="D51" s="34"/>
      <x:c r="E51" s="34"/>
      <x:c r="F51" s="34"/>
      <x:c r="G51" s="36"/>
      <x:c r="H51" s="36"/>
      <x:c r="I51" s="34"/>
      <x:c r="J51" s="36"/>
      <x:c r="K51" s="34"/>
      <x:c r="L51" s="37" t="str">
        <x:f>IF(COUNTA(B51:K51)=0,"",IF(OR(B51="",C51="",D51="",F51="",NOT(ISNUMBER(G51)),NOT(ISNUMBER(H51)),H51&lt;G51,I51="",COUNTIFS($B$10:$B$109,B51)&lt;&gt;1,COUNTIFS(Releases!$B$10:$B$59,C51)&lt;&gt;1,AND(I51="Passed",OR(NOT(ISNUMBER(J51)),K51=""))),"Check inputs",IF(OR(I51="Passed",I51="Cancelled"),"Complete",IF(H51&lt;Calendar!$G$5,"Overdue",IF(OR(I51="Blocked",I51="Failed"),"Action needed","On schedule")))))</x:f>
      </x:c>
      <x:c r="M51" s="3"/>
    </x:row>
    <x:row r="52" ht="38" customHeight="1">
      <x:c r="A52" s="3"/>
      <x:c r="B52" s="30"/>
      <x:c r="C52" s="30"/>
      <x:c r="D52" s="30"/>
      <x:c r="E52" s="30"/>
      <x:c r="F52" s="30"/>
      <x:c r="G52" s="35"/>
      <x:c r="H52" s="35"/>
      <x:c r="I52" s="30"/>
      <x:c r="J52" s="35"/>
      <x:c r="K52" s="30"/>
      <x:c r="L52" s="37" t="str">
        <x:f>IF(COUNTA(B52:K52)=0,"",IF(OR(B52="",C52="",D52="",F52="",NOT(ISNUMBER(G52)),NOT(ISNUMBER(H52)),H52&lt;G52,I52="",COUNTIFS($B$10:$B$109,B52)&lt;&gt;1,COUNTIFS(Releases!$B$10:$B$59,C52)&lt;&gt;1,AND(I52="Passed",OR(NOT(ISNUMBER(J52)),K52=""))),"Check inputs",IF(OR(I52="Passed",I52="Cancelled"),"Complete",IF(H52&lt;Calendar!$G$5,"Overdue",IF(OR(I52="Blocked",I52="Failed"),"Action needed","On schedule")))))</x:f>
      </x:c>
      <x:c r="M52" s="3"/>
    </x:row>
    <x:row r="53" ht="38" customHeight="1">
      <x:c r="A53" s="3"/>
      <x:c r="B53" s="34"/>
      <x:c r="C53" s="34"/>
      <x:c r="D53" s="34"/>
      <x:c r="E53" s="34"/>
      <x:c r="F53" s="34"/>
      <x:c r="G53" s="36"/>
      <x:c r="H53" s="36"/>
      <x:c r="I53" s="34"/>
      <x:c r="J53" s="36"/>
      <x:c r="K53" s="34"/>
      <x:c r="L53" s="37" t="str">
        <x:f>IF(COUNTA(B53:K53)=0,"",IF(OR(B53="",C53="",D53="",F53="",NOT(ISNUMBER(G53)),NOT(ISNUMBER(H53)),H53&lt;G53,I53="",COUNTIFS($B$10:$B$109,B53)&lt;&gt;1,COUNTIFS(Releases!$B$10:$B$59,C53)&lt;&gt;1,AND(I53="Passed",OR(NOT(ISNUMBER(J53)),K53=""))),"Check inputs",IF(OR(I53="Passed",I53="Cancelled"),"Complete",IF(H53&lt;Calendar!$G$5,"Overdue",IF(OR(I53="Blocked",I53="Failed"),"Action needed","On schedule")))))</x:f>
      </x:c>
      <x:c r="M53" s="3"/>
    </x:row>
    <x:row r="54" ht="38" customHeight="1">
      <x:c r="A54" s="3"/>
      <x:c r="B54" s="30"/>
      <x:c r="C54" s="30"/>
      <x:c r="D54" s="30"/>
      <x:c r="E54" s="30"/>
      <x:c r="F54" s="30"/>
      <x:c r="G54" s="35"/>
      <x:c r="H54" s="35"/>
      <x:c r="I54" s="30"/>
      <x:c r="J54" s="35"/>
      <x:c r="K54" s="30"/>
      <x:c r="L54" s="37" t="str">
        <x:f>IF(COUNTA(B54:K54)=0,"",IF(OR(B54="",C54="",D54="",F54="",NOT(ISNUMBER(G54)),NOT(ISNUMBER(H54)),H54&lt;G54,I54="",COUNTIFS($B$10:$B$109,B54)&lt;&gt;1,COUNTIFS(Releases!$B$10:$B$59,C54)&lt;&gt;1,AND(I54="Passed",OR(NOT(ISNUMBER(J54)),K54=""))),"Check inputs",IF(OR(I54="Passed",I54="Cancelled"),"Complete",IF(H54&lt;Calendar!$G$5,"Overdue",IF(OR(I54="Blocked",I54="Failed"),"Action needed","On schedule")))))</x:f>
      </x:c>
      <x:c r="M54" s="3"/>
    </x:row>
    <x:row r="55" ht="38" customHeight="1">
      <x:c r="A55" s="3"/>
      <x:c r="B55" s="34"/>
      <x:c r="C55" s="34"/>
      <x:c r="D55" s="34"/>
      <x:c r="E55" s="34"/>
      <x:c r="F55" s="34"/>
      <x:c r="G55" s="36"/>
      <x:c r="H55" s="36"/>
      <x:c r="I55" s="34"/>
      <x:c r="J55" s="36"/>
      <x:c r="K55" s="34"/>
      <x:c r="L55" s="37" t="str">
        <x:f>IF(COUNTA(B55:K55)=0,"",IF(OR(B55="",C55="",D55="",F55="",NOT(ISNUMBER(G55)),NOT(ISNUMBER(H55)),H55&lt;G55,I55="",COUNTIFS($B$10:$B$109,B55)&lt;&gt;1,COUNTIFS(Releases!$B$10:$B$59,C55)&lt;&gt;1,AND(I55="Passed",OR(NOT(ISNUMBER(J55)),K55=""))),"Check inputs",IF(OR(I55="Passed",I55="Cancelled"),"Complete",IF(H55&lt;Calendar!$G$5,"Overdue",IF(OR(I55="Blocked",I55="Failed"),"Action needed","On schedule")))))</x:f>
      </x:c>
      <x:c r="M55" s="3"/>
    </x:row>
    <x:row r="56" ht="38" customHeight="1">
      <x:c r="A56" s="3"/>
      <x:c r="B56" s="30"/>
      <x:c r="C56" s="30"/>
      <x:c r="D56" s="30"/>
      <x:c r="E56" s="30"/>
      <x:c r="F56" s="30"/>
      <x:c r="G56" s="35"/>
      <x:c r="H56" s="35"/>
      <x:c r="I56" s="30"/>
      <x:c r="J56" s="35"/>
      <x:c r="K56" s="30"/>
      <x:c r="L56" s="37" t="str">
        <x:f>IF(COUNTA(B56:K56)=0,"",IF(OR(B56="",C56="",D56="",F56="",NOT(ISNUMBER(G56)),NOT(ISNUMBER(H56)),H56&lt;G56,I56="",COUNTIFS($B$10:$B$109,B56)&lt;&gt;1,COUNTIFS(Releases!$B$10:$B$59,C56)&lt;&gt;1,AND(I56="Passed",OR(NOT(ISNUMBER(J56)),K56=""))),"Check inputs",IF(OR(I56="Passed",I56="Cancelled"),"Complete",IF(H56&lt;Calendar!$G$5,"Overdue",IF(OR(I56="Blocked",I56="Failed"),"Action needed","On schedule")))))</x:f>
      </x:c>
      <x:c r="M56" s="3"/>
    </x:row>
    <x:row r="57" ht="38" customHeight="1">
      <x:c r="A57" s="3"/>
      <x:c r="B57" s="34"/>
      <x:c r="C57" s="34"/>
      <x:c r="D57" s="34"/>
      <x:c r="E57" s="34"/>
      <x:c r="F57" s="34"/>
      <x:c r="G57" s="36"/>
      <x:c r="H57" s="36"/>
      <x:c r="I57" s="34"/>
      <x:c r="J57" s="36"/>
      <x:c r="K57" s="34"/>
      <x:c r="L57" s="37" t="str">
        <x:f>IF(COUNTA(B57:K57)=0,"",IF(OR(B57="",C57="",D57="",F57="",NOT(ISNUMBER(G57)),NOT(ISNUMBER(H57)),H57&lt;G57,I57="",COUNTIFS($B$10:$B$109,B57)&lt;&gt;1,COUNTIFS(Releases!$B$10:$B$59,C57)&lt;&gt;1,AND(I57="Passed",OR(NOT(ISNUMBER(J57)),K57=""))),"Check inputs",IF(OR(I57="Passed",I57="Cancelled"),"Complete",IF(H57&lt;Calendar!$G$5,"Overdue",IF(OR(I57="Blocked",I57="Failed"),"Action needed","On schedule")))))</x:f>
      </x:c>
      <x:c r="M57" s="3"/>
    </x:row>
    <x:row r="58" ht="38" customHeight="1">
      <x:c r="A58" s="3"/>
      <x:c r="B58" s="30"/>
      <x:c r="C58" s="30"/>
      <x:c r="D58" s="30"/>
      <x:c r="E58" s="30"/>
      <x:c r="F58" s="30"/>
      <x:c r="G58" s="35"/>
      <x:c r="H58" s="35"/>
      <x:c r="I58" s="30"/>
      <x:c r="J58" s="35"/>
      <x:c r="K58" s="30"/>
      <x:c r="L58" s="37" t="str">
        <x:f>IF(COUNTA(B58:K58)=0,"",IF(OR(B58="",C58="",D58="",F58="",NOT(ISNUMBER(G58)),NOT(ISNUMBER(H58)),H58&lt;G58,I58="",COUNTIFS($B$10:$B$109,B58)&lt;&gt;1,COUNTIFS(Releases!$B$10:$B$59,C58)&lt;&gt;1,AND(I58="Passed",OR(NOT(ISNUMBER(J58)),K58=""))),"Check inputs",IF(OR(I58="Passed",I58="Cancelled"),"Complete",IF(H58&lt;Calendar!$G$5,"Overdue",IF(OR(I58="Blocked",I58="Failed"),"Action needed","On schedule")))))</x:f>
      </x:c>
      <x:c r="M58" s="3"/>
    </x:row>
    <x:row r="59" ht="38" customHeight="1">
      <x:c r="A59" s="3"/>
      <x:c r="B59" s="34"/>
      <x:c r="C59" s="34"/>
      <x:c r="D59" s="34"/>
      <x:c r="E59" s="34"/>
      <x:c r="F59" s="34"/>
      <x:c r="G59" s="36"/>
      <x:c r="H59" s="36"/>
      <x:c r="I59" s="34"/>
      <x:c r="J59" s="36"/>
      <x:c r="K59" s="34"/>
      <x:c r="L59" s="37" t="str">
        <x:f>IF(COUNTA(B59:K59)=0,"",IF(OR(B59="",C59="",D59="",F59="",NOT(ISNUMBER(G59)),NOT(ISNUMBER(H59)),H59&lt;G59,I59="",COUNTIFS($B$10:$B$109,B59)&lt;&gt;1,COUNTIFS(Releases!$B$10:$B$59,C59)&lt;&gt;1,AND(I59="Passed",OR(NOT(ISNUMBER(J59)),K59=""))),"Check inputs",IF(OR(I59="Passed",I59="Cancelled"),"Complete",IF(H59&lt;Calendar!$G$5,"Overdue",IF(OR(I59="Blocked",I59="Failed"),"Action needed","On schedule")))))</x:f>
      </x:c>
      <x:c r="M59" s="3"/>
    </x:row>
    <x:row r="60" ht="38" customHeight="1">
      <x:c r="A60" s="3"/>
      <x:c r="B60" s="30"/>
      <x:c r="C60" s="30"/>
      <x:c r="D60" s="30"/>
      <x:c r="E60" s="30"/>
      <x:c r="F60" s="30"/>
      <x:c r="G60" s="35"/>
      <x:c r="H60" s="35"/>
      <x:c r="I60" s="30"/>
      <x:c r="J60" s="35"/>
      <x:c r="K60" s="30"/>
      <x:c r="L60" s="37" t="str">
        <x:f>IF(COUNTA(B60:K60)=0,"",IF(OR(B60="",C60="",D60="",F60="",NOT(ISNUMBER(G60)),NOT(ISNUMBER(H60)),H60&lt;G60,I60="",COUNTIFS($B$10:$B$109,B60)&lt;&gt;1,COUNTIFS(Releases!$B$10:$B$59,C60)&lt;&gt;1,AND(I60="Passed",OR(NOT(ISNUMBER(J60)),K60=""))),"Check inputs",IF(OR(I60="Passed",I60="Cancelled"),"Complete",IF(H60&lt;Calendar!$G$5,"Overdue",IF(OR(I60="Blocked",I60="Failed"),"Action needed","On schedule")))))</x:f>
      </x:c>
      <x:c r="M60" s="3"/>
    </x:row>
    <x:row r="61" ht="38" customHeight="1">
      <x:c r="A61" s="3"/>
      <x:c r="B61" s="34"/>
      <x:c r="C61" s="34"/>
      <x:c r="D61" s="34"/>
      <x:c r="E61" s="34"/>
      <x:c r="F61" s="34"/>
      <x:c r="G61" s="36"/>
      <x:c r="H61" s="36"/>
      <x:c r="I61" s="34"/>
      <x:c r="J61" s="36"/>
      <x:c r="K61" s="34"/>
      <x:c r="L61" s="37" t="str">
        <x:f>IF(COUNTA(B61:K61)=0,"",IF(OR(B61="",C61="",D61="",F61="",NOT(ISNUMBER(G61)),NOT(ISNUMBER(H61)),H61&lt;G61,I61="",COUNTIFS($B$10:$B$109,B61)&lt;&gt;1,COUNTIFS(Releases!$B$10:$B$59,C61)&lt;&gt;1,AND(I61="Passed",OR(NOT(ISNUMBER(J61)),K61=""))),"Check inputs",IF(OR(I61="Passed",I61="Cancelled"),"Complete",IF(H61&lt;Calendar!$G$5,"Overdue",IF(OR(I61="Blocked",I61="Failed"),"Action needed","On schedule")))))</x:f>
      </x:c>
      <x:c r="M61" s="3"/>
    </x:row>
    <x:row r="62" ht="38" customHeight="1">
      <x:c r="A62" s="3"/>
      <x:c r="B62" s="30"/>
      <x:c r="C62" s="30"/>
      <x:c r="D62" s="30"/>
      <x:c r="E62" s="30"/>
      <x:c r="F62" s="30"/>
      <x:c r="G62" s="35"/>
      <x:c r="H62" s="35"/>
      <x:c r="I62" s="30"/>
      <x:c r="J62" s="35"/>
      <x:c r="K62" s="30"/>
      <x:c r="L62" s="37" t="str">
        <x:f>IF(COUNTA(B62:K62)=0,"",IF(OR(B62="",C62="",D62="",F62="",NOT(ISNUMBER(G62)),NOT(ISNUMBER(H62)),H62&lt;G62,I62="",COUNTIFS($B$10:$B$109,B62)&lt;&gt;1,COUNTIFS(Releases!$B$10:$B$59,C62)&lt;&gt;1,AND(I62="Passed",OR(NOT(ISNUMBER(J62)),K62=""))),"Check inputs",IF(OR(I62="Passed",I62="Cancelled"),"Complete",IF(H62&lt;Calendar!$G$5,"Overdue",IF(OR(I62="Blocked",I62="Failed"),"Action needed","On schedule")))))</x:f>
      </x:c>
      <x:c r="M62" s="3"/>
    </x:row>
    <x:row r="63" ht="38" customHeight="1">
      <x:c r="A63" s="3"/>
      <x:c r="B63" s="34"/>
      <x:c r="C63" s="34"/>
      <x:c r="D63" s="34"/>
      <x:c r="E63" s="34"/>
      <x:c r="F63" s="34"/>
      <x:c r="G63" s="36"/>
      <x:c r="H63" s="36"/>
      <x:c r="I63" s="34"/>
      <x:c r="J63" s="36"/>
      <x:c r="K63" s="34"/>
      <x:c r="L63" s="37" t="str">
        <x:f>IF(COUNTA(B63:K63)=0,"",IF(OR(B63="",C63="",D63="",F63="",NOT(ISNUMBER(G63)),NOT(ISNUMBER(H63)),H63&lt;G63,I63="",COUNTIFS($B$10:$B$109,B63)&lt;&gt;1,COUNTIFS(Releases!$B$10:$B$59,C63)&lt;&gt;1,AND(I63="Passed",OR(NOT(ISNUMBER(J63)),K63=""))),"Check inputs",IF(OR(I63="Passed",I63="Cancelled"),"Complete",IF(H63&lt;Calendar!$G$5,"Overdue",IF(OR(I63="Blocked",I63="Failed"),"Action needed","On schedule")))))</x:f>
      </x:c>
      <x:c r="M63" s="3"/>
    </x:row>
    <x:row r="64" ht="38" customHeight="1">
      <x:c r="A64" s="3"/>
      <x:c r="B64" s="30"/>
      <x:c r="C64" s="30"/>
      <x:c r="D64" s="30"/>
      <x:c r="E64" s="30"/>
      <x:c r="F64" s="30"/>
      <x:c r="G64" s="35"/>
      <x:c r="H64" s="35"/>
      <x:c r="I64" s="30"/>
      <x:c r="J64" s="35"/>
      <x:c r="K64" s="30"/>
      <x:c r="L64" s="37" t="str">
        <x:f>IF(COUNTA(B64:K64)=0,"",IF(OR(B64="",C64="",D64="",F64="",NOT(ISNUMBER(G64)),NOT(ISNUMBER(H64)),H64&lt;G64,I64="",COUNTIFS($B$10:$B$109,B64)&lt;&gt;1,COUNTIFS(Releases!$B$10:$B$59,C64)&lt;&gt;1,AND(I64="Passed",OR(NOT(ISNUMBER(J64)),K64=""))),"Check inputs",IF(OR(I64="Passed",I64="Cancelled"),"Complete",IF(H64&lt;Calendar!$G$5,"Overdue",IF(OR(I64="Blocked",I64="Failed"),"Action needed","On schedule")))))</x:f>
      </x:c>
      <x:c r="M64" s="3"/>
    </x:row>
    <x:row r="65" ht="38" customHeight="1">
      <x:c r="A65" s="3"/>
      <x:c r="B65" s="34"/>
      <x:c r="C65" s="34"/>
      <x:c r="D65" s="34"/>
      <x:c r="E65" s="34"/>
      <x:c r="F65" s="34"/>
      <x:c r="G65" s="36"/>
      <x:c r="H65" s="36"/>
      <x:c r="I65" s="34"/>
      <x:c r="J65" s="36"/>
      <x:c r="K65" s="34"/>
      <x:c r="L65" s="37" t="str">
        <x:f>IF(COUNTA(B65:K65)=0,"",IF(OR(B65="",C65="",D65="",F65="",NOT(ISNUMBER(G65)),NOT(ISNUMBER(H65)),H65&lt;G65,I65="",COUNTIFS($B$10:$B$109,B65)&lt;&gt;1,COUNTIFS(Releases!$B$10:$B$59,C65)&lt;&gt;1,AND(I65="Passed",OR(NOT(ISNUMBER(J65)),K65=""))),"Check inputs",IF(OR(I65="Passed",I65="Cancelled"),"Complete",IF(H65&lt;Calendar!$G$5,"Overdue",IF(OR(I65="Blocked",I65="Failed"),"Action needed","On schedule")))))</x:f>
      </x:c>
      <x:c r="M65" s="3"/>
    </x:row>
    <x:row r="66" ht="38" customHeight="1">
      <x:c r="A66" s="3"/>
      <x:c r="B66" s="30"/>
      <x:c r="C66" s="30"/>
      <x:c r="D66" s="30"/>
      <x:c r="E66" s="30"/>
      <x:c r="F66" s="30"/>
      <x:c r="G66" s="35"/>
      <x:c r="H66" s="35"/>
      <x:c r="I66" s="30"/>
      <x:c r="J66" s="35"/>
      <x:c r="K66" s="30"/>
      <x:c r="L66" s="37" t="str">
        <x:f>IF(COUNTA(B66:K66)=0,"",IF(OR(B66="",C66="",D66="",F66="",NOT(ISNUMBER(G66)),NOT(ISNUMBER(H66)),H66&lt;G66,I66="",COUNTIFS($B$10:$B$109,B66)&lt;&gt;1,COUNTIFS(Releases!$B$10:$B$59,C66)&lt;&gt;1,AND(I66="Passed",OR(NOT(ISNUMBER(J66)),K66=""))),"Check inputs",IF(OR(I66="Passed",I66="Cancelled"),"Complete",IF(H66&lt;Calendar!$G$5,"Overdue",IF(OR(I66="Blocked",I66="Failed"),"Action needed","On schedule")))))</x:f>
      </x:c>
      <x:c r="M66" s="3"/>
    </x:row>
    <x:row r="67" ht="38" customHeight="1">
      <x:c r="A67" s="3"/>
      <x:c r="B67" s="34"/>
      <x:c r="C67" s="34"/>
      <x:c r="D67" s="34"/>
      <x:c r="E67" s="34"/>
      <x:c r="F67" s="34"/>
      <x:c r="G67" s="36"/>
      <x:c r="H67" s="36"/>
      <x:c r="I67" s="34"/>
      <x:c r="J67" s="36"/>
      <x:c r="K67" s="34"/>
      <x:c r="L67" s="37" t="str">
        <x:f>IF(COUNTA(B67:K67)=0,"",IF(OR(B67="",C67="",D67="",F67="",NOT(ISNUMBER(G67)),NOT(ISNUMBER(H67)),H67&lt;G67,I67="",COUNTIFS($B$10:$B$109,B67)&lt;&gt;1,COUNTIFS(Releases!$B$10:$B$59,C67)&lt;&gt;1,AND(I67="Passed",OR(NOT(ISNUMBER(J67)),K67=""))),"Check inputs",IF(OR(I67="Passed",I67="Cancelled"),"Complete",IF(H67&lt;Calendar!$G$5,"Overdue",IF(OR(I67="Blocked",I67="Failed"),"Action needed","On schedule")))))</x:f>
      </x:c>
      <x:c r="M67" s="3"/>
    </x:row>
    <x:row r="68" ht="38" customHeight="1">
      <x:c r="A68" s="3"/>
      <x:c r="B68" s="30"/>
      <x:c r="C68" s="30"/>
      <x:c r="D68" s="30"/>
      <x:c r="E68" s="30"/>
      <x:c r="F68" s="30"/>
      <x:c r="G68" s="35"/>
      <x:c r="H68" s="35"/>
      <x:c r="I68" s="30"/>
      <x:c r="J68" s="35"/>
      <x:c r="K68" s="30"/>
      <x:c r="L68" s="37" t="str">
        <x:f>IF(COUNTA(B68:K68)=0,"",IF(OR(B68="",C68="",D68="",F68="",NOT(ISNUMBER(G68)),NOT(ISNUMBER(H68)),H68&lt;G68,I68="",COUNTIFS($B$10:$B$109,B68)&lt;&gt;1,COUNTIFS(Releases!$B$10:$B$59,C68)&lt;&gt;1,AND(I68="Passed",OR(NOT(ISNUMBER(J68)),K68=""))),"Check inputs",IF(OR(I68="Passed",I68="Cancelled"),"Complete",IF(H68&lt;Calendar!$G$5,"Overdue",IF(OR(I68="Blocked",I68="Failed"),"Action needed","On schedule")))))</x:f>
      </x:c>
      <x:c r="M68" s="3"/>
    </x:row>
    <x:row r="69" ht="38" customHeight="1">
      <x:c r="A69" s="3"/>
      <x:c r="B69" s="34"/>
      <x:c r="C69" s="34"/>
      <x:c r="D69" s="34"/>
      <x:c r="E69" s="34"/>
      <x:c r="F69" s="34"/>
      <x:c r="G69" s="36"/>
      <x:c r="H69" s="36"/>
      <x:c r="I69" s="34"/>
      <x:c r="J69" s="36"/>
      <x:c r="K69" s="34"/>
      <x:c r="L69" s="37" t="str">
        <x:f>IF(COUNTA(B69:K69)=0,"",IF(OR(B69="",C69="",D69="",F69="",NOT(ISNUMBER(G69)),NOT(ISNUMBER(H69)),H69&lt;G69,I69="",COUNTIFS($B$10:$B$109,B69)&lt;&gt;1,COUNTIFS(Releases!$B$10:$B$59,C69)&lt;&gt;1,AND(I69="Passed",OR(NOT(ISNUMBER(J69)),K69=""))),"Check inputs",IF(OR(I69="Passed",I69="Cancelled"),"Complete",IF(H69&lt;Calendar!$G$5,"Overdue",IF(OR(I69="Blocked",I69="Failed"),"Action needed","On schedule")))))</x:f>
      </x:c>
      <x:c r="M69" s="3"/>
    </x:row>
    <x:row r="70" ht="38" customHeight="1">
      <x:c r="A70" s="3"/>
      <x:c r="B70" s="30"/>
      <x:c r="C70" s="30"/>
      <x:c r="D70" s="30"/>
      <x:c r="E70" s="30"/>
      <x:c r="F70" s="30"/>
      <x:c r="G70" s="35"/>
      <x:c r="H70" s="35"/>
      <x:c r="I70" s="30"/>
      <x:c r="J70" s="35"/>
      <x:c r="K70" s="30"/>
      <x:c r="L70" s="37" t="str">
        <x:f>IF(COUNTA(B70:K70)=0,"",IF(OR(B70="",C70="",D70="",F70="",NOT(ISNUMBER(G70)),NOT(ISNUMBER(H70)),H70&lt;G70,I70="",COUNTIFS($B$10:$B$109,B70)&lt;&gt;1,COUNTIFS(Releases!$B$10:$B$59,C70)&lt;&gt;1,AND(I70="Passed",OR(NOT(ISNUMBER(J70)),K70=""))),"Check inputs",IF(OR(I70="Passed",I70="Cancelled"),"Complete",IF(H70&lt;Calendar!$G$5,"Overdue",IF(OR(I70="Blocked",I70="Failed"),"Action needed","On schedule")))))</x:f>
      </x:c>
      <x:c r="M70" s="3"/>
    </x:row>
    <x:row r="71" ht="38" customHeight="1">
      <x:c r="A71" s="3"/>
      <x:c r="B71" s="34"/>
      <x:c r="C71" s="34"/>
      <x:c r="D71" s="34"/>
      <x:c r="E71" s="34"/>
      <x:c r="F71" s="34"/>
      <x:c r="G71" s="36"/>
      <x:c r="H71" s="36"/>
      <x:c r="I71" s="34"/>
      <x:c r="J71" s="36"/>
      <x:c r="K71" s="34"/>
      <x:c r="L71" s="37" t="str">
        <x:f>IF(COUNTA(B71:K71)=0,"",IF(OR(B71="",C71="",D71="",F71="",NOT(ISNUMBER(G71)),NOT(ISNUMBER(H71)),H71&lt;G71,I71="",COUNTIFS($B$10:$B$109,B71)&lt;&gt;1,COUNTIFS(Releases!$B$10:$B$59,C71)&lt;&gt;1,AND(I71="Passed",OR(NOT(ISNUMBER(J71)),K71=""))),"Check inputs",IF(OR(I71="Passed",I71="Cancelled"),"Complete",IF(H71&lt;Calendar!$G$5,"Overdue",IF(OR(I71="Blocked",I71="Failed"),"Action needed","On schedule")))))</x:f>
      </x:c>
      <x:c r="M71" s="3"/>
    </x:row>
    <x:row r="72" ht="38" customHeight="1">
      <x:c r="A72" s="3"/>
      <x:c r="B72" s="30"/>
      <x:c r="C72" s="30"/>
      <x:c r="D72" s="30"/>
      <x:c r="E72" s="30"/>
      <x:c r="F72" s="30"/>
      <x:c r="G72" s="35"/>
      <x:c r="H72" s="35"/>
      <x:c r="I72" s="30"/>
      <x:c r="J72" s="35"/>
      <x:c r="K72" s="30"/>
      <x:c r="L72" s="37" t="str">
        <x:f>IF(COUNTA(B72:K72)=0,"",IF(OR(B72="",C72="",D72="",F72="",NOT(ISNUMBER(G72)),NOT(ISNUMBER(H72)),H72&lt;G72,I72="",COUNTIFS($B$10:$B$109,B72)&lt;&gt;1,COUNTIFS(Releases!$B$10:$B$59,C72)&lt;&gt;1,AND(I72="Passed",OR(NOT(ISNUMBER(J72)),K72=""))),"Check inputs",IF(OR(I72="Passed",I72="Cancelled"),"Complete",IF(H72&lt;Calendar!$G$5,"Overdue",IF(OR(I72="Blocked",I72="Failed"),"Action needed","On schedule")))))</x:f>
      </x:c>
      <x:c r="M72" s="3"/>
    </x:row>
    <x:row r="73" ht="38" customHeight="1">
      <x:c r="A73" s="3"/>
      <x:c r="B73" s="34"/>
      <x:c r="C73" s="34"/>
      <x:c r="D73" s="34"/>
      <x:c r="E73" s="34"/>
      <x:c r="F73" s="34"/>
      <x:c r="G73" s="36"/>
      <x:c r="H73" s="36"/>
      <x:c r="I73" s="34"/>
      <x:c r="J73" s="36"/>
      <x:c r="K73" s="34"/>
      <x:c r="L73" s="37" t="str">
        <x:f>IF(COUNTA(B73:K73)=0,"",IF(OR(B73="",C73="",D73="",F73="",NOT(ISNUMBER(G73)),NOT(ISNUMBER(H73)),H73&lt;G73,I73="",COUNTIFS($B$10:$B$109,B73)&lt;&gt;1,COUNTIFS(Releases!$B$10:$B$59,C73)&lt;&gt;1,AND(I73="Passed",OR(NOT(ISNUMBER(J73)),K73=""))),"Check inputs",IF(OR(I73="Passed",I73="Cancelled"),"Complete",IF(H73&lt;Calendar!$G$5,"Overdue",IF(OR(I73="Blocked",I73="Failed"),"Action needed","On schedule")))))</x:f>
      </x:c>
      <x:c r="M73" s="3"/>
    </x:row>
    <x:row r="74" ht="38" customHeight="1">
      <x:c r="A74" s="3"/>
      <x:c r="B74" s="30"/>
      <x:c r="C74" s="30"/>
      <x:c r="D74" s="30"/>
      <x:c r="E74" s="30"/>
      <x:c r="F74" s="30"/>
      <x:c r="G74" s="35"/>
      <x:c r="H74" s="35"/>
      <x:c r="I74" s="30"/>
      <x:c r="J74" s="35"/>
      <x:c r="K74" s="30"/>
      <x:c r="L74" s="37" t="str">
        <x:f>IF(COUNTA(B74:K74)=0,"",IF(OR(B74="",C74="",D74="",F74="",NOT(ISNUMBER(G74)),NOT(ISNUMBER(H74)),H74&lt;G74,I74="",COUNTIFS($B$10:$B$109,B74)&lt;&gt;1,COUNTIFS(Releases!$B$10:$B$59,C74)&lt;&gt;1,AND(I74="Passed",OR(NOT(ISNUMBER(J74)),K74=""))),"Check inputs",IF(OR(I74="Passed",I74="Cancelled"),"Complete",IF(H74&lt;Calendar!$G$5,"Overdue",IF(OR(I74="Blocked",I74="Failed"),"Action needed","On schedule")))))</x:f>
      </x:c>
      <x:c r="M74" s="3"/>
    </x:row>
    <x:row r="75" ht="38" customHeight="1">
      <x:c r="A75" s="3"/>
      <x:c r="B75" s="34"/>
      <x:c r="C75" s="34"/>
      <x:c r="D75" s="34"/>
      <x:c r="E75" s="34"/>
      <x:c r="F75" s="34"/>
      <x:c r="G75" s="36"/>
      <x:c r="H75" s="36"/>
      <x:c r="I75" s="34"/>
      <x:c r="J75" s="36"/>
      <x:c r="K75" s="34"/>
      <x:c r="L75" s="37" t="str">
        <x:f>IF(COUNTA(B75:K75)=0,"",IF(OR(B75="",C75="",D75="",F75="",NOT(ISNUMBER(G75)),NOT(ISNUMBER(H75)),H75&lt;G75,I75="",COUNTIFS($B$10:$B$109,B75)&lt;&gt;1,COUNTIFS(Releases!$B$10:$B$59,C75)&lt;&gt;1,AND(I75="Passed",OR(NOT(ISNUMBER(J75)),K75=""))),"Check inputs",IF(OR(I75="Passed",I75="Cancelled"),"Complete",IF(H75&lt;Calendar!$G$5,"Overdue",IF(OR(I75="Blocked",I75="Failed"),"Action needed","On schedule")))))</x:f>
      </x:c>
      <x:c r="M75" s="3"/>
    </x:row>
    <x:row r="76" ht="38" customHeight="1">
      <x:c r="A76" s="3"/>
      <x:c r="B76" s="30"/>
      <x:c r="C76" s="30"/>
      <x:c r="D76" s="30"/>
      <x:c r="E76" s="30"/>
      <x:c r="F76" s="30"/>
      <x:c r="G76" s="35"/>
      <x:c r="H76" s="35"/>
      <x:c r="I76" s="30"/>
      <x:c r="J76" s="35"/>
      <x:c r="K76" s="30"/>
      <x:c r="L76" s="37" t="str">
        <x:f>IF(COUNTA(B76:K76)=0,"",IF(OR(B76="",C76="",D76="",F76="",NOT(ISNUMBER(G76)),NOT(ISNUMBER(H76)),H76&lt;G76,I76="",COUNTIFS($B$10:$B$109,B76)&lt;&gt;1,COUNTIFS(Releases!$B$10:$B$59,C76)&lt;&gt;1,AND(I76="Passed",OR(NOT(ISNUMBER(J76)),K76=""))),"Check inputs",IF(OR(I76="Passed",I76="Cancelled"),"Complete",IF(H76&lt;Calendar!$G$5,"Overdue",IF(OR(I76="Blocked",I76="Failed"),"Action needed","On schedule")))))</x:f>
      </x:c>
      <x:c r="M76" s="3"/>
    </x:row>
    <x:row r="77" ht="38" customHeight="1">
      <x:c r="A77" s="3"/>
      <x:c r="B77" s="34"/>
      <x:c r="C77" s="34"/>
      <x:c r="D77" s="34"/>
      <x:c r="E77" s="34"/>
      <x:c r="F77" s="34"/>
      <x:c r="G77" s="36"/>
      <x:c r="H77" s="36"/>
      <x:c r="I77" s="34"/>
      <x:c r="J77" s="36"/>
      <x:c r="K77" s="34"/>
      <x:c r="L77" s="37" t="str">
        <x:f>IF(COUNTA(B77:K77)=0,"",IF(OR(B77="",C77="",D77="",F77="",NOT(ISNUMBER(G77)),NOT(ISNUMBER(H77)),H77&lt;G77,I77="",COUNTIFS($B$10:$B$109,B77)&lt;&gt;1,COUNTIFS(Releases!$B$10:$B$59,C77)&lt;&gt;1,AND(I77="Passed",OR(NOT(ISNUMBER(J77)),K77=""))),"Check inputs",IF(OR(I77="Passed",I77="Cancelled"),"Complete",IF(H77&lt;Calendar!$G$5,"Overdue",IF(OR(I77="Blocked",I77="Failed"),"Action needed","On schedule")))))</x:f>
      </x:c>
      <x:c r="M77" s="3"/>
    </x:row>
    <x:row r="78" ht="38" customHeight="1">
      <x:c r="A78" s="3"/>
      <x:c r="B78" s="30"/>
      <x:c r="C78" s="30"/>
      <x:c r="D78" s="30"/>
      <x:c r="E78" s="30"/>
      <x:c r="F78" s="30"/>
      <x:c r="G78" s="35"/>
      <x:c r="H78" s="35"/>
      <x:c r="I78" s="30"/>
      <x:c r="J78" s="35"/>
      <x:c r="K78" s="30"/>
      <x:c r="L78" s="37" t="str">
        <x:f>IF(COUNTA(B78:K78)=0,"",IF(OR(B78="",C78="",D78="",F78="",NOT(ISNUMBER(G78)),NOT(ISNUMBER(H78)),H78&lt;G78,I78="",COUNTIFS($B$10:$B$109,B78)&lt;&gt;1,COUNTIFS(Releases!$B$10:$B$59,C78)&lt;&gt;1,AND(I78="Passed",OR(NOT(ISNUMBER(J78)),K78=""))),"Check inputs",IF(OR(I78="Passed",I78="Cancelled"),"Complete",IF(H78&lt;Calendar!$G$5,"Overdue",IF(OR(I78="Blocked",I78="Failed"),"Action needed","On schedule")))))</x:f>
      </x:c>
      <x:c r="M78" s="3"/>
    </x:row>
    <x:row r="79" ht="38" customHeight="1">
      <x:c r="A79" s="3"/>
      <x:c r="B79" s="34"/>
      <x:c r="C79" s="34"/>
      <x:c r="D79" s="34"/>
      <x:c r="E79" s="34"/>
      <x:c r="F79" s="34"/>
      <x:c r="G79" s="36"/>
      <x:c r="H79" s="36"/>
      <x:c r="I79" s="34"/>
      <x:c r="J79" s="36"/>
      <x:c r="K79" s="34"/>
      <x:c r="L79" s="37" t="str">
        <x:f>IF(COUNTA(B79:K79)=0,"",IF(OR(B79="",C79="",D79="",F79="",NOT(ISNUMBER(G79)),NOT(ISNUMBER(H79)),H79&lt;G79,I79="",COUNTIFS($B$10:$B$109,B79)&lt;&gt;1,COUNTIFS(Releases!$B$10:$B$59,C79)&lt;&gt;1,AND(I79="Passed",OR(NOT(ISNUMBER(J79)),K79=""))),"Check inputs",IF(OR(I79="Passed",I79="Cancelled"),"Complete",IF(H79&lt;Calendar!$G$5,"Overdue",IF(OR(I79="Blocked",I79="Failed"),"Action needed","On schedule")))))</x:f>
      </x:c>
      <x:c r="M79" s="3"/>
    </x:row>
    <x:row r="80" ht="38" customHeight="1">
      <x:c r="A80" s="3"/>
      <x:c r="B80" s="30"/>
      <x:c r="C80" s="30"/>
      <x:c r="D80" s="30"/>
      <x:c r="E80" s="30"/>
      <x:c r="F80" s="30"/>
      <x:c r="G80" s="35"/>
      <x:c r="H80" s="35"/>
      <x:c r="I80" s="30"/>
      <x:c r="J80" s="35"/>
      <x:c r="K80" s="30"/>
      <x:c r="L80" s="37" t="str">
        <x:f>IF(COUNTA(B80:K80)=0,"",IF(OR(B80="",C80="",D80="",F80="",NOT(ISNUMBER(G80)),NOT(ISNUMBER(H80)),H80&lt;G80,I80="",COUNTIFS($B$10:$B$109,B80)&lt;&gt;1,COUNTIFS(Releases!$B$10:$B$59,C80)&lt;&gt;1,AND(I80="Passed",OR(NOT(ISNUMBER(J80)),K80=""))),"Check inputs",IF(OR(I80="Passed",I80="Cancelled"),"Complete",IF(H80&lt;Calendar!$G$5,"Overdue",IF(OR(I80="Blocked",I80="Failed"),"Action needed","On schedule")))))</x:f>
      </x:c>
      <x:c r="M80" s="3"/>
    </x:row>
    <x:row r="81" ht="38" customHeight="1">
      <x:c r="A81" s="3"/>
      <x:c r="B81" s="34"/>
      <x:c r="C81" s="34"/>
      <x:c r="D81" s="34"/>
      <x:c r="E81" s="34"/>
      <x:c r="F81" s="34"/>
      <x:c r="G81" s="36"/>
      <x:c r="H81" s="36"/>
      <x:c r="I81" s="34"/>
      <x:c r="J81" s="36"/>
      <x:c r="K81" s="34"/>
      <x:c r="L81" s="37" t="str">
        <x:f>IF(COUNTA(B81:K81)=0,"",IF(OR(B81="",C81="",D81="",F81="",NOT(ISNUMBER(G81)),NOT(ISNUMBER(H81)),H81&lt;G81,I81="",COUNTIFS($B$10:$B$109,B81)&lt;&gt;1,COUNTIFS(Releases!$B$10:$B$59,C81)&lt;&gt;1,AND(I81="Passed",OR(NOT(ISNUMBER(J81)),K81=""))),"Check inputs",IF(OR(I81="Passed",I81="Cancelled"),"Complete",IF(H81&lt;Calendar!$G$5,"Overdue",IF(OR(I81="Blocked",I81="Failed"),"Action needed","On schedule")))))</x:f>
      </x:c>
      <x:c r="M81" s="3"/>
    </x:row>
    <x:row r="82" ht="38" customHeight="1">
      <x:c r="A82" s="3"/>
      <x:c r="B82" s="30"/>
      <x:c r="C82" s="30"/>
      <x:c r="D82" s="30"/>
      <x:c r="E82" s="30"/>
      <x:c r="F82" s="30"/>
      <x:c r="G82" s="35"/>
      <x:c r="H82" s="35"/>
      <x:c r="I82" s="30"/>
      <x:c r="J82" s="35"/>
      <x:c r="K82" s="30"/>
      <x:c r="L82" s="37" t="str">
        <x:f>IF(COUNTA(B82:K82)=0,"",IF(OR(B82="",C82="",D82="",F82="",NOT(ISNUMBER(G82)),NOT(ISNUMBER(H82)),H82&lt;G82,I82="",COUNTIFS($B$10:$B$109,B82)&lt;&gt;1,COUNTIFS(Releases!$B$10:$B$59,C82)&lt;&gt;1,AND(I82="Passed",OR(NOT(ISNUMBER(J82)),K82=""))),"Check inputs",IF(OR(I82="Passed",I82="Cancelled"),"Complete",IF(H82&lt;Calendar!$G$5,"Overdue",IF(OR(I82="Blocked",I82="Failed"),"Action needed","On schedule")))))</x:f>
      </x:c>
      <x:c r="M82" s="3"/>
    </x:row>
    <x:row r="83" ht="38" customHeight="1">
      <x:c r="A83" s="3"/>
      <x:c r="B83" s="34"/>
      <x:c r="C83" s="34"/>
      <x:c r="D83" s="34"/>
      <x:c r="E83" s="34"/>
      <x:c r="F83" s="34"/>
      <x:c r="G83" s="36"/>
      <x:c r="H83" s="36"/>
      <x:c r="I83" s="34"/>
      <x:c r="J83" s="36"/>
      <x:c r="K83" s="34"/>
      <x:c r="L83" s="37" t="str">
        <x:f>IF(COUNTA(B83:K83)=0,"",IF(OR(B83="",C83="",D83="",F83="",NOT(ISNUMBER(G83)),NOT(ISNUMBER(H83)),H83&lt;G83,I83="",COUNTIFS($B$10:$B$109,B83)&lt;&gt;1,COUNTIFS(Releases!$B$10:$B$59,C83)&lt;&gt;1,AND(I83="Passed",OR(NOT(ISNUMBER(J83)),K83=""))),"Check inputs",IF(OR(I83="Passed",I83="Cancelled"),"Complete",IF(H83&lt;Calendar!$G$5,"Overdue",IF(OR(I83="Blocked",I83="Failed"),"Action needed","On schedule")))))</x:f>
      </x:c>
      <x:c r="M83" s="3"/>
    </x:row>
    <x:row r="84" ht="38" customHeight="1">
      <x:c r="A84" s="3"/>
      <x:c r="B84" s="30"/>
      <x:c r="C84" s="30"/>
      <x:c r="D84" s="30"/>
      <x:c r="E84" s="30"/>
      <x:c r="F84" s="30"/>
      <x:c r="G84" s="35"/>
      <x:c r="H84" s="35"/>
      <x:c r="I84" s="30"/>
      <x:c r="J84" s="35"/>
      <x:c r="K84" s="30"/>
      <x:c r="L84" s="37" t="str">
        <x:f>IF(COUNTA(B84:K84)=0,"",IF(OR(B84="",C84="",D84="",F84="",NOT(ISNUMBER(G84)),NOT(ISNUMBER(H84)),H84&lt;G84,I84="",COUNTIFS($B$10:$B$109,B84)&lt;&gt;1,COUNTIFS(Releases!$B$10:$B$59,C84)&lt;&gt;1,AND(I84="Passed",OR(NOT(ISNUMBER(J84)),K84=""))),"Check inputs",IF(OR(I84="Passed",I84="Cancelled"),"Complete",IF(H84&lt;Calendar!$G$5,"Overdue",IF(OR(I84="Blocked",I84="Failed"),"Action needed","On schedule")))))</x:f>
      </x:c>
      <x:c r="M84" s="3"/>
    </x:row>
    <x:row r="85" ht="38" customHeight="1">
      <x:c r="A85" s="3"/>
      <x:c r="B85" s="34"/>
      <x:c r="C85" s="34"/>
      <x:c r="D85" s="34"/>
      <x:c r="E85" s="34"/>
      <x:c r="F85" s="34"/>
      <x:c r="G85" s="36"/>
      <x:c r="H85" s="36"/>
      <x:c r="I85" s="34"/>
      <x:c r="J85" s="36"/>
      <x:c r="K85" s="34"/>
      <x:c r="L85" s="37" t="str">
        <x:f>IF(COUNTA(B85:K85)=0,"",IF(OR(B85="",C85="",D85="",F85="",NOT(ISNUMBER(G85)),NOT(ISNUMBER(H85)),H85&lt;G85,I85="",COUNTIFS($B$10:$B$109,B85)&lt;&gt;1,COUNTIFS(Releases!$B$10:$B$59,C85)&lt;&gt;1,AND(I85="Passed",OR(NOT(ISNUMBER(J85)),K85=""))),"Check inputs",IF(OR(I85="Passed",I85="Cancelled"),"Complete",IF(H85&lt;Calendar!$G$5,"Overdue",IF(OR(I85="Blocked",I85="Failed"),"Action needed","On schedule")))))</x:f>
      </x:c>
      <x:c r="M85" s="3"/>
    </x:row>
    <x:row r="86" ht="38" customHeight="1">
      <x:c r="A86" s="3"/>
      <x:c r="B86" s="30"/>
      <x:c r="C86" s="30"/>
      <x:c r="D86" s="30"/>
      <x:c r="E86" s="30"/>
      <x:c r="F86" s="30"/>
      <x:c r="G86" s="35"/>
      <x:c r="H86" s="35"/>
      <x:c r="I86" s="30"/>
      <x:c r="J86" s="35"/>
      <x:c r="K86" s="30"/>
      <x:c r="L86" s="37" t="str">
        <x:f>IF(COUNTA(B86:K86)=0,"",IF(OR(B86="",C86="",D86="",F86="",NOT(ISNUMBER(G86)),NOT(ISNUMBER(H86)),H86&lt;G86,I86="",COUNTIFS($B$10:$B$109,B86)&lt;&gt;1,COUNTIFS(Releases!$B$10:$B$59,C86)&lt;&gt;1,AND(I86="Passed",OR(NOT(ISNUMBER(J86)),K86=""))),"Check inputs",IF(OR(I86="Passed",I86="Cancelled"),"Complete",IF(H86&lt;Calendar!$G$5,"Overdue",IF(OR(I86="Blocked",I86="Failed"),"Action needed","On schedule")))))</x:f>
      </x:c>
      <x:c r="M86" s="3"/>
    </x:row>
    <x:row r="87" ht="38" customHeight="1">
      <x:c r="A87" s="3"/>
      <x:c r="B87" s="34"/>
      <x:c r="C87" s="34"/>
      <x:c r="D87" s="34"/>
      <x:c r="E87" s="34"/>
      <x:c r="F87" s="34"/>
      <x:c r="G87" s="36"/>
      <x:c r="H87" s="36"/>
      <x:c r="I87" s="34"/>
      <x:c r="J87" s="36"/>
      <x:c r="K87" s="34"/>
      <x:c r="L87" s="37" t="str">
        <x:f>IF(COUNTA(B87:K87)=0,"",IF(OR(B87="",C87="",D87="",F87="",NOT(ISNUMBER(G87)),NOT(ISNUMBER(H87)),H87&lt;G87,I87="",COUNTIFS($B$10:$B$109,B87)&lt;&gt;1,COUNTIFS(Releases!$B$10:$B$59,C87)&lt;&gt;1,AND(I87="Passed",OR(NOT(ISNUMBER(J87)),K87=""))),"Check inputs",IF(OR(I87="Passed",I87="Cancelled"),"Complete",IF(H87&lt;Calendar!$G$5,"Overdue",IF(OR(I87="Blocked",I87="Failed"),"Action needed","On schedule")))))</x:f>
      </x:c>
      <x:c r="M87" s="3"/>
    </x:row>
    <x:row r="88" ht="38" customHeight="1">
      <x:c r="A88" s="3"/>
      <x:c r="B88" s="30"/>
      <x:c r="C88" s="30"/>
      <x:c r="D88" s="30"/>
      <x:c r="E88" s="30"/>
      <x:c r="F88" s="30"/>
      <x:c r="G88" s="35"/>
      <x:c r="H88" s="35"/>
      <x:c r="I88" s="30"/>
      <x:c r="J88" s="35"/>
      <x:c r="K88" s="30"/>
      <x:c r="L88" s="37" t="str">
        <x:f>IF(COUNTA(B88:K88)=0,"",IF(OR(B88="",C88="",D88="",F88="",NOT(ISNUMBER(G88)),NOT(ISNUMBER(H88)),H88&lt;G88,I88="",COUNTIFS($B$10:$B$109,B88)&lt;&gt;1,COUNTIFS(Releases!$B$10:$B$59,C88)&lt;&gt;1,AND(I88="Passed",OR(NOT(ISNUMBER(J88)),K88=""))),"Check inputs",IF(OR(I88="Passed",I88="Cancelled"),"Complete",IF(H88&lt;Calendar!$G$5,"Overdue",IF(OR(I88="Blocked",I88="Failed"),"Action needed","On schedule")))))</x:f>
      </x:c>
      <x:c r="M88" s="3"/>
    </x:row>
    <x:row r="89" ht="38" customHeight="1">
      <x:c r="A89" s="3"/>
      <x:c r="B89" s="34"/>
      <x:c r="C89" s="34"/>
      <x:c r="D89" s="34"/>
      <x:c r="E89" s="34"/>
      <x:c r="F89" s="34"/>
      <x:c r="G89" s="36"/>
      <x:c r="H89" s="36"/>
      <x:c r="I89" s="34"/>
      <x:c r="J89" s="36"/>
      <x:c r="K89" s="34"/>
      <x:c r="L89" s="37" t="str">
        <x:f>IF(COUNTA(B89:K89)=0,"",IF(OR(B89="",C89="",D89="",F89="",NOT(ISNUMBER(G89)),NOT(ISNUMBER(H89)),H89&lt;G89,I89="",COUNTIFS($B$10:$B$109,B89)&lt;&gt;1,COUNTIFS(Releases!$B$10:$B$59,C89)&lt;&gt;1,AND(I89="Passed",OR(NOT(ISNUMBER(J89)),K89=""))),"Check inputs",IF(OR(I89="Passed",I89="Cancelled"),"Complete",IF(H89&lt;Calendar!$G$5,"Overdue",IF(OR(I89="Blocked",I89="Failed"),"Action needed","On schedule")))))</x:f>
      </x:c>
      <x:c r="M89" s="3"/>
    </x:row>
    <x:row r="90" ht="38" customHeight="1">
      <x:c r="A90" s="3"/>
      <x:c r="B90" s="30"/>
      <x:c r="C90" s="30"/>
      <x:c r="D90" s="30"/>
      <x:c r="E90" s="30"/>
      <x:c r="F90" s="30"/>
      <x:c r="G90" s="35"/>
      <x:c r="H90" s="35"/>
      <x:c r="I90" s="30"/>
      <x:c r="J90" s="35"/>
      <x:c r="K90" s="30"/>
      <x:c r="L90" s="37" t="str">
        <x:f>IF(COUNTA(B90:K90)=0,"",IF(OR(B90="",C90="",D90="",F90="",NOT(ISNUMBER(G90)),NOT(ISNUMBER(H90)),H90&lt;G90,I90="",COUNTIFS($B$10:$B$109,B90)&lt;&gt;1,COUNTIFS(Releases!$B$10:$B$59,C90)&lt;&gt;1,AND(I90="Passed",OR(NOT(ISNUMBER(J90)),K90=""))),"Check inputs",IF(OR(I90="Passed",I90="Cancelled"),"Complete",IF(H90&lt;Calendar!$G$5,"Overdue",IF(OR(I90="Blocked",I90="Failed"),"Action needed","On schedule")))))</x:f>
      </x:c>
      <x:c r="M90" s="3"/>
    </x:row>
    <x:row r="91" ht="38" customHeight="1">
      <x:c r="A91" s="3"/>
      <x:c r="B91" s="34"/>
      <x:c r="C91" s="34"/>
      <x:c r="D91" s="34"/>
      <x:c r="E91" s="34"/>
      <x:c r="F91" s="34"/>
      <x:c r="G91" s="36"/>
      <x:c r="H91" s="36"/>
      <x:c r="I91" s="34"/>
      <x:c r="J91" s="36"/>
      <x:c r="K91" s="34"/>
      <x:c r="L91" s="37" t="str">
        <x:f>IF(COUNTA(B91:K91)=0,"",IF(OR(B91="",C91="",D91="",F91="",NOT(ISNUMBER(G91)),NOT(ISNUMBER(H91)),H91&lt;G91,I91="",COUNTIFS($B$10:$B$109,B91)&lt;&gt;1,COUNTIFS(Releases!$B$10:$B$59,C91)&lt;&gt;1,AND(I91="Passed",OR(NOT(ISNUMBER(J91)),K91=""))),"Check inputs",IF(OR(I91="Passed",I91="Cancelled"),"Complete",IF(H91&lt;Calendar!$G$5,"Overdue",IF(OR(I91="Blocked",I91="Failed"),"Action needed","On schedule")))))</x:f>
      </x:c>
      <x:c r="M91" s="3"/>
    </x:row>
    <x:row r="92" ht="38" customHeight="1">
      <x:c r="A92" s="3"/>
      <x:c r="B92" s="30"/>
      <x:c r="C92" s="30"/>
      <x:c r="D92" s="30"/>
      <x:c r="E92" s="30"/>
      <x:c r="F92" s="30"/>
      <x:c r="G92" s="35"/>
      <x:c r="H92" s="35"/>
      <x:c r="I92" s="30"/>
      <x:c r="J92" s="35"/>
      <x:c r="K92" s="30"/>
      <x:c r="L92" s="37" t="str">
        <x:f>IF(COUNTA(B92:K92)=0,"",IF(OR(B92="",C92="",D92="",F92="",NOT(ISNUMBER(G92)),NOT(ISNUMBER(H92)),H92&lt;G92,I92="",COUNTIFS($B$10:$B$109,B92)&lt;&gt;1,COUNTIFS(Releases!$B$10:$B$59,C92)&lt;&gt;1,AND(I92="Passed",OR(NOT(ISNUMBER(J92)),K92=""))),"Check inputs",IF(OR(I92="Passed",I92="Cancelled"),"Complete",IF(H92&lt;Calendar!$G$5,"Overdue",IF(OR(I92="Blocked",I92="Failed"),"Action needed","On schedule")))))</x:f>
      </x:c>
      <x:c r="M92" s="3"/>
    </x:row>
    <x:row r="93" ht="38" customHeight="1">
      <x:c r="A93" s="3"/>
      <x:c r="B93" s="34"/>
      <x:c r="C93" s="34"/>
      <x:c r="D93" s="34"/>
      <x:c r="E93" s="34"/>
      <x:c r="F93" s="34"/>
      <x:c r="G93" s="36"/>
      <x:c r="H93" s="36"/>
      <x:c r="I93" s="34"/>
      <x:c r="J93" s="36"/>
      <x:c r="K93" s="34"/>
      <x:c r="L93" s="37" t="str">
        <x:f>IF(COUNTA(B93:K93)=0,"",IF(OR(B93="",C93="",D93="",F93="",NOT(ISNUMBER(G93)),NOT(ISNUMBER(H93)),H93&lt;G93,I93="",COUNTIFS($B$10:$B$109,B93)&lt;&gt;1,COUNTIFS(Releases!$B$10:$B$59,C93)&lt;&gt;1,AND(I93="Passed",OR(NOT(ISNUMBER(J93)),K93=""))),"Check inputs",IF(OR(I93="Passed",I93="Cancelled"),"Complete",IF(H93&lt;Calendar!$G$5,"Overdue",IF(OR(I93="Blocked",I93="Failed"),"Action needed","On schedule")))))</x:f>
      </x:c>
      <x:c r="M93" s="3"/>
    </x:row>
    <x:row r="94" ht="38" customHeight="1">
      <x:c r="A94" s="3"/>
      <x:c r="B94" s="30"/>
      <x:c r="C94" s="30"/>
      <x:c r="D94" s="30"/>
      <x:c r="E94" s="30"/>
      <x:c r="F94" s="30"/>
      <x:c r="G94" s="35"/>
      <x:c r="H94" s="35"/>
      <x:c r="I94" s="30"/>
      <x:c r="J94" s="35"/>
      <x:c r="K94" s="30"/>
      <x:c r="L94" s="37" t="str">
        <x:f>IF(COUNTA(B94:K94)=0,"",IF(OR(B94="",C94="",D94="",F94="",NOT(ISNUMBER(G94)),NOT(ISNUMBER(H94)),H94&lt;G94,I94="",COUNTIFS($B$10:$B$109,B94)&lt;&gt;1,COUNTIFS(Releases!$B$10:$B$59,C94)&lt;&gt;1,AND(I94="Passed",OR(NOT(ISNUMBER(J94)),K94=""))),"Check inputs",IF(OR(I94="Passed",I94="Cancelled"),"Complete",IF(H94&lt;Calendar!$G$5,"Overdue",IF(OR(I94="Blocked",I94="Failed"),"Action needed","On schedule")))))</x:f>
      </x:c>
      <x:c r="M94" s="3"/>
    </x:row>
    <x:row r="95" ht="38" customHeight="1">
      <x:c r="A95" s="3"/>
      <x:c r="B95" s="34"/>
      <x:c r="C95" s="34"/>
      <x:c r="D95" s="34"/>
      <x:c r="E95" s="34"/>
      <x:c r="F95" s="34"/>
      <x:c r="G95" s="36"/>
      <x:c r="H95" s="36"/>
      <x:c r="I95" s="34"/>
      <x:c r="J95" s="36"/>
      <x:c r="K95" s="34"/>
      <x:c r="L95" s="37" t="str">
        <x:f>IF(COUNTA(B95:K95)=0,"",IF(OR(B95="",C95="",D95="",F95="",NOT(ISNUMBER(G95)),NOT(ISNUMBER(H95)),H95&lt;G95,I95="",COUNTIFS($B$10:$B$109,B95)&lt;&gt;1,COUNTIFS(Releases!$B$10:$B$59,C95)&lt;&gt;1,AND(I95="Passed",OR(NOT(ISNUMBER(J95)),K95=""))),"Check inputs",IF(OR(I95="Passed",I95="Cancelled"),"Complete",IF(H95&lt;Calendar!$G$5,"Overdue",IF(OR(I95="Blocked",I95="Failed"),"Action needed","On schedule")))))</x:f>
      </x:c>
      <x:c r="M95" s="3"/>
    </x:row>
    <x:row r="96" ht="38" customHeight="1">
      <x:c r="A96" s="3"/>
      <x:c r="B96" s="30"/>
      <x:c r="C96" s="30"/>
      <x:c r="D96" s="30"/>
      <x:c r="E96" s="30"/>
      <x:c r="F96" s="30"/>
      <x:c r="G96" s="35"/>
      <x:c r="H96" s="35"/>
      <x:c r="I96" s="30"/>
      <x:c r="J96" s="35"/>
      <x:c r="K96" s="30"/>
      <x:c r="L96" s="37" t="str">
        <x:f>IF(COUNTA(B96:K96)=0,"",IF(OR(B96="",C96="",D96="",F96="",NOT(ISNUMBER(G96)),NOT(ISNUMBER(H96)),H96&lt;G96,I96="",COUNTIFS($B$10:$B$109,B96)&lt;&gt;1,COUNTIFS(Releases!$B$10:$B$59,C96)&lt;&gt;1,AND(I96="Passed",OR(NOT(ISNUMBER(J96)),K96=""))),"Check inputs",IF(OR(I96="Passed",I96="Cancelled"),"Complete",IF(H96&lt;Calendar!$G$5,"Overdue",IF(OR(I96="Blocked",I96="Failed"),"Action needed","On schedule")))))</x:f>
      </x:c>
      <x:c r="M96" s="3"/>
    </x:row>
    <x:row r="97" ht="38" customHeight="1">
      <x:c r="A97" s="3"/>
      <x:c r="B97" s="34"/>
      <x:c r="C97" s="34"/>
      <x:c r="D97" s="34"/>
      <x:c r="E97" s="34"/>
      <x:c r="F97" s="34"/>
      <x:c r="G97" s="36"/>
      <x:c r="H97" s="36"/>
      <x:c r="I97" s="34"/>
      <x:c r="J97" s="36"/>
      <x:c r="K97" s="34"/>
      <x:c r="L97" s="37" t="str">
        <x:f>IF(COUNTA(B97:K97)=0,"",IF(OR(B97="",C97="",D97="",F97="",NOT(ISNUMBER(G97)),NOT(ISNUMBER(H97)),H97&lt;G97,I97="",COUNTIFS($B$10:$B$109,B97)&lt;&gt;1,COUNTIFS(Releases!$B$10:$B$59,C97)&lt;&gt;1,AND(I97="Passed",OR(NOT(ISNUMBER(J97)),K97=""))),"Check inputs",IF(OR(I97="Passed",I97="Cancelled"),"Complete",IF(H97&lt;Calendar!$G$5,"Overdue",IF(OR(I97="Blocked",I97="Failed"),"Action needed","On schedule")))))</x:f>
      </x:c>
      <x:c r="M97" s="3"/>
    </x:row>
    <x:row r="98" ht="38" customHeight="1">
      <x:c r="A98" s="3"/>
      <x:c r="B98" s="30"/>
      <x:c r="C98" s="30"/>
      <x:c r="D98" s="30"/>
      <x:c r="E98" s="30"/>
      <x:c r="F98" s="30"/>
      <x:c r="G98" s="35"/>
      <x:c r="H98" s="35"/>
      <x:c r="I98" s="30"/>
      <x:c r="J98" s="35"/>
      <x:c r="K98" s="30"/>
      <x:c r="L98" s="37" t="str">
        <x:f>IF(COUNTA(B98:K98)=0,"",IF(OR(B98="",C98="",D98="",F98="",NOT(ISNUMBER(G98)),NOT(ISNUMBER(H98)),H98&lt;G98,I98="",COUNTIFS($B$10:$B$109,B98)&lt;&gt;1,COUNTIFS(Releases!$B$10:$B$59,C98)&lt;&gt;1,AND(I98="Passed",OR(NOT(ISNUMBER(J98)),K98=""))),"Check inputs",IF(OR(I98="Passed",I98="Cancelled"),"Complete",IF(H98&lt;Calendar!$G$5,"Overdue",IF(OR(I98="Blocked",I98="Failed"),"Action needed","On schedule")))))</x:f>
      </x:c>
      <x:c r="M98" s="3"/>
    </x:row>
    <x:row r="99" ht="38" customHeight="1">
      <x:c r="A99" s="3"/>
      <x:c r="B99" s="34"/>
      <x:c r="C99" s="34"/>
      <x:c r="D99" s="34"/>
      <x:c r="E99" s="34"/>
      <x:c r="F99" s="34"/>
      <x:c r="G99" s="36"/>
      <x:c r="H99" s="36"/>
      <x:c r="I99" s="34"/>
      <x:c r="J99" s="36"/>
      <x:c r="K99" s="34"/>
      <x:c r="L99" s="37" t="str">
        <x:f>IF(COUNTA(B99:K99)=0,"",IF(OR(B99="",C99="",D99="",F99="",NOT(ISNUMBER(G99)),NOT(ISNUMBER(H99)),H99&lt;G99,I99="",COUNTIFS($B$10:$B$109,B99)&lt;&gt;1,COUNTIFS(Releases!$B$10:$B$59,C99)&lt;&gt;1,AND(I99="Passed",OR(NOT(ISNUMBER(J99)),K99=""))),"Check inputs",IF(OR(I99="Passed",I99="Cancelled"),"Complete",IF(H99&lt;Calendar!$G$5,"Overdue",IF(OR(I99="Blocked",I99="Failed"),"Action needed","On schedule")))))</x:f>
      </x:c>
      <x:c r="M99" s="3"/>
    </x:row>
    <x:row r="100" ht="38" customHeight="1">
      <x:c r="A100" s="3"/>
      <x:c r="B100" s="30"/>
      <x:c r="C100" s="30"/>
      <x:c r="D100" s="30"/>
      <x:c r="E100" s="30"/>
      <x:c r="F100" s="30"/>
      <x:c r="G100" s="35"/>
      <x:c r="H100" s="35"/>
      <x:c r="I100" s="30"/>
      <x:c r="J100" s="35"/>
      <x:c r="K100" s="30"/>
      <x:c r="L100" s="37" t="str">
        <x:f>IF(COUNTA(B100:K100)=0,"",IF(OR(B100="",C100="",D100="",F100="",NOT(ISNUMBER(G100)),NOT(ISNUMBER(H100)),H100&lt;G100,I100="",COUNTIFS($B$10:$B$109,B100)&lt;&gt;1,COUNTIFS(Releases!$B$10:$B$59,C100)&lt;&gt;1,AND(I100="Passed",OR(NOT(ISNUMBER(J100)),K100=""))),"Check inputs",IF(OR(I100="Passed",I100="Cancelled"),"Complete",IF(H100&lt;Calendar!$G$5,"Overdue",IF(OR(I100="Blocked",I100="Failed"),"Action needed","On schedule")))))</x:f>
      </x:c>
      <x:c r="M100" s="3"/>
    </x:row>
    <x:row r="101" ht="38" customHeight="1">
      <x:c r="A101" s="3"/>
      <x:c r="B101" s="34"/>
      <x:c r="C101" s="34"/>
      <x:c r="D101" s="34"/>
      <x:c r="E101" s="34"/>
      <x:c r="F101" s="34"/>
      <x:c r="G101" s="36"/>
      <x:c r="H101" s="36"/>
      <x:c r="I101" s="34"/>
      <x:c r="J101" s="36"/>
      <x:c r="K101" s="34"/>
      <x:c r="L101" s="37" t="str">
        <x:f>IF(COUNTA(B101:K101)=0,"",IF(OR(B101="",C101="",D101="",F101="",NOT(ISNUMBER(G101)),NOT(ISNUMBER(H101)),H101&lt;G101,I101="",COUNTIFS($B$10:$B$109,B101)&lt;&gt;1,COUNTIFS(Releases!$B$10:$B$59,C101)&lt;&gt;1,AND(I101="Passed",OR(NOT(ISNUMBER(J101)),K101=""))),"Check inputs",IF(OR(I101="Passed",I101="Cancelled"),"Complete",IF(H101&lt;Calendar!$G$5,"Overdue",IF(OR(I101="Blocked",I101="Failed"),"Action needed","On schedule")))))</x:f>
      </x:c>
      <x:c r="M101" s="3"/>
    </x:row>
    <x:row r="102" ht="38" customHeight="1">
      <x:c r="A102" s="3"/>
      <x:c r="B102" s="30"/>
      <x:c r="C102" s="30"/>
      <x:c r="D102" s="30"/>
      <x:c r="E102" s="30"/>
      <x:c r="F102" s="30"/>
      <x:c r="G102" s="35"/>
      <x:c r="H102" s="35"/>
      <x:c r="I102" s="30"/>
      <x:c r="J102" s="35"/>
      <x:c r="K102" s="30"/>
      <x:c r="L102" s="37" t="str">
        <x:f>IF(COUNTA(B102:K102)=0,"",IF(OR(B102="",C102="",D102="",F102="",NOT(ISNUMBER(G102)),NOT(ISNUMBER(H102)),H102&lt;G102,I102="",COUNTIFS($B$10:$B$109,B102)&lt;&gt;1,COUNTIFS(Releases!$B$10:$B$59,C102)&lt;&gt;1,AND(I102="Passed",OR(NOT(ISNUMBER(J102)),K102=""))),"Check inputs",IF(OR(I102="Passed",I102="Cancelled"),"Complete",IF(H102&lt;Calendar!$G$5,"Overdue",IF(OR(I102="Blocked",I102="Failed"),"Action needed","On schedule")))))</x:f>
      </x:c>
      <x:c r="M102" s="3"/>
    </x:row>
    <x:row r="103" ht="38" customHeight="1">
      <x:c r="A103" s="3"/>
      <x:c r="B103" s="34"/>
      <x:c r="C103" s="34"/>
      <x:c r="D103" s="34"/>
      <x:c r="E103" s="34"/>
      <x:c r="F103" s="34"/>
      <x:c r="G103" s="36"/>
      <x:c r="H103" s="36"/>
      <x:c r="I103" s="34"/>
      <x:c r="J103" s="36"/>
      <x:c r="K103" s="34"/>
      <x:c r="L103" s="37" t="str">
        <x:f>IF(COUNTA(B103:K103)=0,"",IF(OR(B103="",C103="",D103="",F103="",NOT(ISNUMBER(G103)),NOT(ISNUMBER(H103)),H103&lt;G103,I103="",COUNTIFS($B$10:$B$109,B103)&lt;&gt;1,COUNTIFS(Releases!$B$10:$B$59,C103)&lt;&gt;1,AND(I103="Passed",OR(NOT(ISNUMBER(J103)),K103=""))),"Check inputs",IF(OR(I103="Passed",I103="Cancelled"),"Complete",IF(H103&lt;Calendar!$G$5,"Overdue",IF(OR(I103="Blocked",I103="Failed"),"Action needed","On schedule")))))</x:f>
      </x:c>
      <x:c r="M103" s="3"/>
    </x:row>
    <x:row r="104" ht="38" customHeight="1">
      <x:c r="A104" s="3"/>
      <x:c r="B104" s="30"/>
      <x:c r="C104" s="30"/>
      <x:c r="D104" s="30"/>
      <x:c r="E104" s="30"/>
      <x:c r="F104" s="30"/>
      <x:c r="G104" s="35"/>
      <x:c r="H104" s="35"/>
      <x:c r="I104" s="30"/>
      <x:c r="J104" s="35"/>
      <x:c r="K104" s="30"/>
      <x:c r="L104" s="37" t="str">
        <x:f>IF(COUNTA(B104:K104)=0,"",IF(OR(B104="",C104="",D104="",F104="",NOT(ISNUMBER(G104)),NOT(ISNUMBER(H104)),H104&lt;G104,I104="",COUNTIFS($B$10:$B$109,B104)&lt;&gt;1,COUNTIFS(Releases!$B$10:$B$59,C104)&lt;&gt;1,AND(I104="Passed",OR(NOT(ISNUMBER(J104)),K104=""))),"Check inputs",IF(OR(I104="Passed",I104="Cancelled"),"Complete",IF(H104&lt;Calendar!$G$5,"Overdue",IF(OR(I104="Blocked",I104="Failed"),"Action needed","On schedule")))))</x:f>
      </x:c>
      <x:c r="M104" s="3"/>
    </x:row>
    <x:row r="105" ht="38" customHeight="1">
      <x:c r="A105" s="3"/>
      <x:c r="B105" s="34"/>
      <x:c r="C105" s="34"/>
      <x:c r="D105" s="34"/>
      <x:c r="E105" s="34"/>
      <x:c r="F105" s="34"/>
      <x:c r="G105" s="36"/>
      <x:c r="H105" s="36"/>
      <x:c r="I105" s="34"/>
      <x:c r="J105" s="36"/>
      <x:c r="K105" s="34"/>
      <x:c r="L105" s="37" t="str">
        <x:f>IF(COUNTA(B105:K105)=0,"",IF(OR(B105="",C105="",D105="",F105="",NOT(ISNUMBER(G105)),NOT(ISNUMBER(H105)),H105&lt;G105,I105="",COUNTIFS($B$10:$B$109,B105)&lt;&gt;1,COUNTIFS(Releases!$B$10:$B$59,C105)&lt;&gt;1,AND(I105="Passed",OR(NOT(ISNUMBER(J105)),K105=""))),"Check inputs",IF(OR(I105="Passed",I105="Cancelled"),"Complete",IF(H105&lt;Calendar!$G$5,"Overdue",IF(OR(I105="Blocked",I105="Failed"),"Action needed","On schedule")))))</x:f>
      </x:c>
      <x:c r="M105" s="3"/>
    </x:row>
    <x:row r="106" ht="38" customHeight="1">
      <x:c r="A106" s="3"/>
      <x:c r="B106" s="30"/>
      <x:c r="C106" s="30"/>
      <x:c r="D106" s="30"/>
      <x:c r="E106" s="30"/>
      <x:c r="F106" s="30"/>
      <x:c r="G106" s="35"/>
      <x:c r="H106" s="35"/>
      <x:c r="I106" s="30"/>
      <x:c r="J106" s="35"/>
      <x:c r="K106" s="30"/>
      <x:c r="L106" s="37" t="str">
        <x:f>IF(COUNTA(B106:K106)=0,"",IF(OR(B106="",C106="",D106="",F106="",NOT(ISNUMBER(G106)),NOT(ISNUMBER(H106)),H106&lt;G106,I106="",COUNTIFS($B$10:$B$109,B106)&lt;&gt;1,COUNTIFS(Releases!$B$10:$B$59,C106)&lt;&gt;1,AND(I106="Passed",OR(NOT(ISNUMBER(J106)),K106=""))),"Check inputs",IF(OR(I106="Passed",I106="Cancelled"),"Complete",IF(H106&lt;Calendar!$G$5,"Overdue",IF(OR(I106="Blocked",I106="Failed"),"Action needed","On schedule")))))</x:f>
      </x:c>
      <x:c r="M106" s="3"/>
    </x:row>
    <x:row r="107" ht="38" customHeight="1">
      <x:c r="A107" s="3"/>
      <x:c r="B107" s="34"/>
      <x:c r="C107" s="34"/>
      <x:c r="D107" s="34"/>
      <x:c r="E107" s="34"/>
      <x:c r="F107" s="34"/>
      <x:c r="G107" s="36"/>
      <x:c r="H107" s="36"/>
      <x:c r="I107" s="34"/>
      <x:c r="J107" s="36"/>
      <x:c r="K107" s="34"/>
      <x:c r="L107" s="37" t="str">
        <x:f>IF(COUNTA(B107:K107)=0,"",IF(OR(B107="",C107="",D107="",F107="",NOT(ISNUMBER(G107)),NOT(ISNUMBER(H107)),H107&lt;G107,I107="",COUNTIFS($B$10:$B$109,B107)&lt;&gt;1,COUNTIFS(Releases!$B$10:$B$59,C107)&lt;&gt;1,AND(I107="Passed",OR(NOT(ISNUMBER(J107)),K107=""))),"Check inputs",IF(OR(I107="Passed",I107="Cancelled"),"Complete",IF(H107&lt;Calendar!$G$5,"Overdue",IF(OR(I107="Blocked",I107="Failed"),"Action needed","On schedule")))))</x:f>
      </x:c>
      <x:c r="M107" s="3"/>
    </x:row>
    <x:row r="108" ht="38" customHeight="1">
      <x:c r="A108" s="3"/>
      <x:c r="B108" s="30"/>
      <x:c r="C108" s="30"/>
      <x:c r="D108" s="30"/>
      <x:c r="E108" s="30"/>
      <x:c r="F108" s="30"/>
      <x:c r="G108" s="35"/>
      <x:c r="H108" s="35"/>
      <x:c r="I108" s="30"/>
      <x:c r="J108" s="35"/>
      <x:c r="K108" s="30"/>
      <x:c r="L108" s="37" t="str">
        <x:f>IF(COUNTA(B108:K108)=0,"",IF(OR(B108="",C108="",D108="",F108="",NOT(ISNUMBER(G108)),NOT(ISNUMBER(H108)),H108&lt;G108,I108="",COUNTIFS($B$10:$B$109,B108)&lt;&gt;1,COUNTIFS(Releases!$B$10:$B$59,C108)&lt;&gt;1,AND(I108="Passed",OR(NOT(ISNUMBER(J108)),K108=""))),"Check inputs",IF(OR(I108="Passed",I108="Cancelled"),"Complete",IF(H108&lt;Calendar!$G$5,"Overdue",IF(OR(I108="Blocked",I108="Failed"),"Action needed","On schedule")))))</x:f>
      </x:c>
      <x:c r="M108" s="3"/>
    </x:row>
    <x:row r="109" ht="38" customHeight="1">
      <x:c r="A109" s="3"/>
      <x:c r="B109" s="34"/>
      <x:c r="C109" s="34"/>
      <x:c r="D109" s="34"/>
      <x:c r="E109" s="34"/>
      <x:c r="F109" s="34"/>
      <x:c r="G109" s="36"/>
      <x:c r="H109" s="36"/>
      <x:c r="I109" s="34"/>
      <x:c r="J109" s="36"/>
      <x:c r="K109" s="34"/>
      <x:c r="L109" s="37" t="str">
        <x:f>IF(COUNTA(B109:K109)=0,"",IF(OR(B109="",C109="",D109="",F109="",NOT(ISNUMBER(G109)),NOT(ISNUMBER(H109)),H109&lt;G109,I109="",COUNTIFS($B$10:$B$109,B109)&lt;&gt;1,COUNTIFS(Releases!$B$10:$B$59,C109)&lt;&gt;1,AND(I109="Passed",OR(NOT(ISNUMBER(J109)),K109=""))),"Check inputs",IF(OR(I109="Passed",I109="Cancelled"),"Complete",IF(H109&lt;Calendar!$G$5,"Overdue",IF(OR(I109="Blocked",I109="Failed"),"Action needed","On schedule")))))</x:f>
      </x:c>
      <x:c r="M109" s="3"/>
    </x:row>
    <x:row r="110" ht="25" customHeight="1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  <x:c r="M110" s="3"/>
    </x:row>
    <x:row r="111" ht="25" customHeight="1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3"/>
      <x:c r="L111" s="3"/>
      <x:c r="M111" s="3"/>
    </x:row>
  </x:sheetData>
  <x:mergeCells>
    <x:mergeCell ref="B2:L2"/>
    <x:mergeCell ref="B3:L3"/>
    <x:mergeCell ref="B5:L5"/>
  </x:mergeCells>
  <x:conditionalFormatting sqref="L10:L109">
    <x:cfRule type="expression" dxfId="42" priority="1">
      <x:formula>OR($L10="Overdue",$L10="Action needed",$L10="Check inputs")</x:formula>
    </x:cfRule>
  </x:conditionalFormatting>
  <x:dataValidations count="2">
    <x:dataValidation type="list" sqref="I10:I109">
      <x:formula1>"Planned,In progress,Passed,Failed,Blocked,Cancelled"</x:formula1>
    </x:dataValidation>
    <x:dataValidation type="list" sqref="E10:E109">
      <x:formula1>"Integration,UAT,Regression,Security,Performance,Smoke,Other"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3a7038db34245b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3" hidden="0" customWidth="1"/>
    <x:col min="17" max="17" width="3" hidden="0" customWidth="1"/>
    <x:col min="2" max="2" width="16" hidden="0" customWidth="1"/>
    <x:col min="3" max="3" width="30" hidden="0" customWidth="1"/>
    <x:col min="4" max="4" width="24" hidden="0" customWidth="1"/>
    <x:col min="5" max="5" width="20" hidden="0" customWidth="1"/>
    <x:col min="6" max="6" width="17" hidden="0" customWidth="1"/>
    <x:col min="7" max="7" width="20" hidden="0" customWidth="1"/>
    <x:col min="8" max="8" width="24" hidden="0" customWidth="1"/>
    <x:col min="9" max="9" width="21" hidden="0" customWidth="1"/>
    <x:col min="10" max="10" width="20" hidden="0" customWidth="1"/>
    <x:col min="11" max="11" width="18" hidden="0" customWidth="1"/>
    <x:col min="12" max="12" width="16" hidden="0" customWidth="1"/>
    <x:col min="13" max="13" width="17" hidden="0" customWidth="1"/>
    <x:col min="14" max="14" width="24" hidden="0" customWidth="1"/>
    <x:col min="15" max="15" width="26" hidden="0" customWidth="1"/>
    <x:col min="16" max="16" width="38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40" customHeight="1">
      <x:c r="A2" s="3"/>
      <x:c r="B2" s="5" t="str">
        <x:v>Releases &amp; sign-off</x:v>
      </x:c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3"/>
    </x:row>
    <x:row r="3" ht="32" customHeight="1">
      <x:c r="A3" s="3"/>
      <x:c r="B3" s="7" t="str">
        <x:v>50 releases. Sign-off deadline = planned release date minus lead days. Lead days are calendar days, including weekends.</x:v>
      </x:c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</x:row>
    <x:row r="5" ht="28" customHeight="1">
      <x:c r="A5" s="3"/>
      <x:c r="B5" s="6" t="str">
        <x:v>Ready requires linked tests, all passed or cancelled, no input errors, zero critical defects and approval. No tests means not ready.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3"/>
    </x:row>
    <x:row r="6" ht="28" customHeight="1">
      <x:c r="A6" s="3"/>
      <x:c r="B6" s="6" t="str">
        <x:v>Enter zero critical defects explicitly. Record the actual release date after deployment. Status reflects the latest entries.</x:v>
      </x:c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</x:row>
    <x:row r="9" ht="44" customHeight="1">
      <x:c r="A9" s="3"/>
      <x:c r="B9" s="27" t="str">
        <x:v>Release ID</x:v>
      </x:c>
      <x:c r="C9" s="27" t="str">
        <x:v>Release / version</x:v>
      </x:c>
      <x:c r="D9" s="27" t="str">
        <x:v>Release owner</x:v>
      </x:c>
      <x:c r="E9" s="27" t="str">
        <x:v>Planned release</x:v>
      </x:c>
      <x:c r="F9" s="27" t="str">
        <x:v>Sign-off lead days</x:v>
      </x:c>
      <x:c r="G9" s="27" t="str">
        <x:v>Sign-off deadline</x:v>
      </x:c>
      <x:c r="H9" s="27" t="str">
        <x:v>Decision owner</x:v>
      </x:c>
      <x:c r="I9" s="27" t="str">
        <x:v>Approval</x:v>
      </x:c>
      <x:c r="J9" s="27" t="str">
        <x:v>Actual release</x:v>
      </x:c>
      <x:c r="K9" s="27" t="str">
        <x:v>Open critical defects</x:v>
      </x:c>
      <x:c r="L9" s="27" t="str">
        <x:v>Linked tests</x:v>
      </x:c>
      <x:c r="M9" s="27" t="str">
        <x:v>Tests remaining</x:v>
      </x:c>
      <x:c r="N9" s="27" t="str">
        <x:v>Readiness</x:v>
      </x:c>
      <x:c r="O9" s="27" t="str">
        <x:v>Alert</x:v>
      </x:c>
      <x:c r="P9" s="27" t="str">
        <x:v>Decision / release notes</x:v>
      </x:c>
      <x:c r="Q9" s="3"/>
    </x:row>
    <x:row r="10" ht="38" customHeight="1">
      <x:c r="A10" s="3"/>
      <x:c r="B10" s="30" t="str">
        <x:v>R001</x:v>
      </x:c>
      <x:c r="C10" s="30" t="str">
        <x:v>Customer portal 1.0</x:v>
      </x:c>
      <x:c r="D10" s="30" t="str">
        <x:v>Release manager</x:v>
      </x:c>
      <x:c r="E10" s="35" t="n">
        <x:v>46690</x:v>
      </x:c>
      <x:c r="F10" s="30" t="n">
        <x:v>5</x:v>
      </x:c>
      <x:c r="G10" s="38" t="n">
        <x:f>IF(OR(NOT(ISNUMBER(E10)),NOT(ISNUMBER(F10))),"",E10-F10)</x:f>
        <x:v>46685</x:v>
      </x:c>
      <x:c r="H10" s="30" t="str">
        <x:v>Sponsor</x:v>
      </x:c>
      <x:c r="I10" s="30" t="str">
        <x:v>Pending</x:v>
      </x:c>
      <x:c r="J10" s="35"/>
      <x:c r="K10" s="30" t="n">
        <x:v>2</x:v>
      </x:c>
      <x:c r="L10" s="37" t="n">
        <x:f>IF(B10="","",COUNTIFS(Tests!$C$10:$C$109,B10))</x:f>
        <x:v>3</x:v>
      </x:c>
      <x:c r="M10" s="37" t="n">
        <x:f>IF(B10="","",L10-COUNTIFS(Tests!$C$10:$C$109,B10,Tests!$I$10:$I$109,"Passed")-COUNTIFS(Tests!$C$10:$C$109,B10,Tests!$I$10:$I$109,"Cancelled"))</x:f>
        <x:v>2</x:v>
      </x:c>
      <x:c r="N10" s="37" t="str">
        <x:f>IF(COUNTA(B10:F10,H10:K10,P10)=0,"",IF(OR(B10="",C10="",D10="",H10="",NOT(ISNUMBER(E10)),NOT(ISNUMBER(F10)),F10&lt;0,NOT(ISNUMBER(K10)),K10&lt;0,I10="",COUNTIFS($B$10:$B$59,B10)&lt;&gt;1,COUNTIFS(Tests!$C$10:$C$109,B10,Tests!$L$10:$L$109,"Check inputs")&gt;0),"Check inputs",IF(ISNUMBER(J10),"Released",IF(L10=0,"No tests linked",IF(OR(M10&gt;0,K10&gt;0),"Testing incomplete",IF(I10="Approved","Ready","Awaiting approval"))))))</x:f>
        <x:v>Testing incomplete</x:v>
      </x:c>
      <x:c r="O10" s="37" t="str">
        <x:f>IF(N10="","",IF(N10="Check inputs","Check inputs",IF(ISNUMBER(J10),IF(OR(M10&gt;0,K10&gt;0,I10&lt;&gt;"Approved",L10=0),"Review released item","Complete"),IF(E10&lt;Calendar!$G$5,"Release overdue",IF(AND(I10&lt;&gt;"Approved",G10&lt;Calendar!$G$5),"Sign-off overdue",IF(I10="Rejected","Approval rejected","On schedule"))))))</x:f>
        <x:v>On schedule</x:v>
      </x:c>
      <x:c r="P10" s="30"/>
      <x:c r="Q10" s="3"/>
    </x:row>
    <x:row r="11" ht="38" customHeight="1">
      <x:c r="A11" s="3"/>
      <x:c r="B11" s="34" t="str">
        <x:v>R002</x:v>
      </x:c>
      <x:c r="C11" s="34" t="str">
        <x:v>Security update</x:v>
      </x:c>
      <x:c r="D11" s="34" t="str">
        <x:v>Service owner</x:v>
      </x:c>
      <x:c r="E11" s="36" t="n">
        <x:v>46704</x:v>
      </x:c>
      <x:c r="F11" s="34" t="n">
        <x:v>3</x:v>
      </x:c>
      <x:c r="G11" s="38" t="n">
        <x:f>IF(OR(NOT(ISNUMBER(E11)),NOT(ISNUMBER(F11))),"",E11-F11)</x:f>
        <x:v>46701</x:v>
      </x:c>
      <x:c r="H11" s="34" t="str">
        <x:v>Security owner</x:v>
      </x:c>
      <x:c r="I11" s="34" t="str">
        <x:v>Pending</x:v>
      </x:c>
      <x:c r="J11" s="36"/>
      <x:c r="K11" s="34" t="n">
        <x:v>0</x:v>
      </x:c>
      <x:c r="L11" s="37" t="n">
        <x:f>IF(B11="","",COUNTIFS(Tests!$C$10:$C$109,B11))</x:f>
        <x:v>1</x:v>
      </x:c>
      <x:c r="M11" s="37" t="n">
        <x:f>IF(B11="","",L11-COUNTIFS(Tests!$C$10:$C$109,B11,Tests!$I$10:$I$109,"Passed")-COUNTIFS(Tests!$C$10:$C$109,B11,Tests!$I$10:$I$109,"Cancelled"))</x:f>
        <x:v>1</x:v>
      </x:c>
      <x:c r="N11" s="37" t="str">
        <x:f>IF(COUNTA(B11:F11,H11:K11,P11)=0,"",IF(OR(B11="",C11="",D11="",H11="",NOT(ISNUMBER(E11)),NOT(ISNUMBER(F11)),F11&lt;0,NOT(ISNUMBER(K11)),K11&lt;0,I11="",COUNTIFS($B$10:$B$59,B11)&lt;&gt;1,COUNTIFS(Tests!$C$10:$C$109,B11,Tests!$L$10:$L$109,"Check inputs")&gt;0),"Check inputs",IF(ISNUMBER(J11),"Released",IF(L11=0,"No tests linked",IF(OR(M11&gt;0,K11&gt;0),"Testing incomplete",IF(I11="Approved","Ready","Awaiting approval"))))))</x:f>
        <x:v>Testing incomplete</x:v>
      </x:c>
      <x:c r="O11" s="37" t="str">
        <x:f>IF(N11="","",IF(N11="Check inputs","Check inputs",IF(ISNUMBER(J11),IF(OR(M11&gt;0,K11&gt;0,I11&lt;&gt;"Approved",L11=0),"Review released item","Complete"),IF(E11&lt;Calendar!$G$5,"Release overdue",IF(AND(I11&lt;&gt;"Approved",G11&lt;Calendar!$G$5),"Sign-off overdue",IF(I11="Rejected","Approval rejected","On schedule"))))))</x:f>
        <x:v>On schedule</x:v>
      </x:c>
      <x:c r="P11" s="34"/>
      <x:c r="Q11" s="3"/>
    </x:row>
    <x:row r="12" ht="38" customHeight="1">
      <x:c r="A12" s="3"/>
      <x:c r="B12" s="30" t="str">
        <x:v>R003</x:v>
      </x:c>
      <x:c r="C12" s="30" t="str">
        <x:v>Maintenance 0.9</x:v>
      </x:c>
      <x:c r="D12" s="30" t="str">
        <x:v>Service owner</x:v>
      </x:c>
      <x:c r="E12" s="35" t="n">
        <x:v>46668</x:v>
      </x:c>
      <x:c r="F12" s="30" t="n">
        <x:v>2</x:v>
      </x:c>
      <x:c r="G12" s="38" t="n">
        <x:f>IF(OR(NOT(ISNUMBER(E12)),NOT(ISNUMBER(F12))),"",E12-F12)</x:f>
        <x:v>46666</x:v>
      </x:c>
      <x:c r="H12" s="30" t="str">
        <x:v>Service owner</x:v>
      </x:c>
      <x:c r="I12" s="30" t="str">
        <x:v>Approved</x:v>
      </x:c>
      <x:c r="J12" s="35" t="n">
        <x:v>46668</x:v>
      </x:c>
      <x:c r="K12" s="30" t="n">
        <x:v>0</x:v>
      </x:c>
      <x:c r="L12" s="37" t="n">
        <x:f>IF(B12="","",COUNTIFS(Tests!$C$10:$C$109,B12))</x:f>
        <x:v>1</x:v>
      </x:c>
      <x:c r="M12" s="37" t="n">
        <x:f>IF(B12="","",L12-COUNTIFS(Tests!$C$10:$C$109,B12,Tests!$I$10:$I$109,"Passed")-COUNTIFS(Tests!$C$10:$C$109,B12,Tests!$I$10:$I$109,"Cancelled"))</x:f>
        <x:v>0</x:v>
      </x:c>
      <x:c r="N12" s="37" t="str">
        <x:f>IF(COUNTA(B12:F12,H12:K12,P12)=0,"",IF(OR(B12="",C12="",D12="",H12="",NOT(ISNUMBER(E12)),NOT(ISNUMBER(F12)),F12&lt;0,NOT(ISNUMBER(K12)),K12&lt;0,I12="",COUNTIFS($B$10:$B$59,B12)&lt;&gt;1,COUNTIFS(Tests!$C$10:$C$109,B12,Tests!$L$10:$L$109,"Check inputs")&gt;0),"Check inputs",IF(ISNUMBER(J12),"Released",IF(L12=0,"No tests linked",IF(OR(M12&gt;0,K12&gt;0),"Testing incomplete",IF(I12="Approved","Ready","Awaiting approval"))))))</x:f>
        <x:v>Released</x:v>
      </x:c>
      <x:c r="O12" s="37" t="str">
        <x:f>IF(N12="","",IF(N12="Check inputs","Check inputs",IF(ISNUMBER(J12),IF(OR(M12&gt;0,K12&gt;0,I12&lt;&gt;"Approved",L12=0),"Review released item","Complete"),IF(E12&lt;Calendar!$G$5,"Release overdue",IF(AND(I12&lt;&gt;"Approved",G12&lt;Calendar!$G$5),"Sign-off overdue",IF(I12="Rejected","Approval rejected","On schedule"))))))</x:f>
        <x:v>Complete</x:v>
      </x:c>
      <x:c r="P12" s="30"/>
      <x:c r="Q12" s="3"/>
    </x:row>
    <x:row r="13" ht="38" customHeight="1">
      <x:c r="A13" s="3"/>
      <x:c r="B13" s="34"/>
      <x:c r="C13" s="34"/>
      <x:c r="D13" s="34"/>
      <x:c r="E13" s="36"/>
      <x:c r="F13" s="34"/>
      <x:c r="G13" s="38" t="str">
        <x:f>IF(OR(NOT(ISNUMBER(E13)),NOT(ISNUMBER(F13))),"",E13-F13)</x:f>
      </x:c>
      <x:c r="H13" s="34"/>
      <x:c r="I13" s="34"/>
      <x:c r="J13" s="36"/>
      <x:c r="K13" s="34"/>
      <x:c r="L13" s="37" t="str">
        <x:f>IF(B13="","",COUNTIFS(Tests!$C$10:$C$109,B13))</x:f>
      </x:c>
      <x:c r="M13" s="37" t="str">
        <x:f>IF(B13="","",L13-COUNTIFS(Tests!$C$10:$C$109,B13,Tests!$I$10:$I$109,"Passed")-COUNTIFS(Tests!$C$10:$C$109,B13,Tests!$I$10:$I$109,"Cancelled"))</x:f>
      </x:c>
      <x:c r="N13" s="37" t="str">
        <x:f>IF(COUNTA(B13:F13,H13:K13,P13)=0,"",IF(OR(B13="",C13="",D13="",H13="",NOT(ISNUMBER(E13)),NOT(ISNUMBER(F13)),F13&lt;0,NOT(ISNUMBER(K13)),K13&lt;0,I13="",COUNTIFS($B$10:$B$59,B13)&lt;&gt;1,COUNTIFS(Tests!$C$10:$C$109,B13,Tests!$L$10:$L$109,"Check inputs")&gt;0),"Check inputs",IF(ISNUMBER(J13),"Released",IF(L13=0,"No tests linked",IF(OR(M13&gt;0,K13&gt;0),"Testing incomplete",IF(I13="Approved","Ready","Awaiting approval"))))))</x:f>
      </x:c>
      <x:c r="O13" s="37" t="str">
        <x:f>IF(N13="","",IF(N13="Check inputs","Check inputs",IF(ISNUMBER(J13),IF(OR(M13&gt;0,K13&gt;0,I13&lt;&gt;"Approved",L13=0),"Review released item","Complete"),IF(E13&lt;Calendar!$G$5,"Release overdue",IF(AND(I13&lt;&gt;"Approved",G13&lt;Calendar!$G$5),"Sign-off overdue",IF(I13="Rejected","Approval rejected","On schedule"))))))</x:f>
      </x:c>
      <x:c r="P13" s="34"/>
      <x:c r="Q13" s="3"/>
    </x:row>
    <x:row r="14" ht="38" customHeight="1">
      <x:c r="A14" s="3"/>
      <x:c r="B14" s="30"/>
      <x:c r="C14" s="30"/>
      <x:c r="D14" s="30"/>
      <x:c r="E14" s="35"/>
      <x:c r="F14" s="30"/>
      <x:c r="G14" s="38" t="str">
        <x:f>IF(OR(NOT(ISNUMBER(E14)),NOT(ISNUMBER(F14))),"",E14-F14)</x:f>
      </x:c>
      <x:c r="H14" s="30"/>
      <x:c r="I14" s="30"/>
      <x:c r="J14" s="35"/>
      <x:c r="K14" s="30"/>
      <x:c r="L14" s="37" t="str">
        <x:f>IF(B14="","",COUNTIFS(Tests!$C$10:$C$109,B14))</x:f>
      </x:c>
      <x:c r="M14" s="37" t="str">
        <x:f>IF(B14="","",L14-COUNTIFS(Tests!$C$10:$C$109,B14,Tests!$I$10:$I$109,"Passed")-COUNTIFS(Tests!$C$10:$C$109,B14,Tests!$I$10:$I$109,"Cancelled"))</x:f>
      </x:c>
      <x:c r="N14" s="37" t="str">
        <x:f>IF(COUNTA(B14:F14,H14:K14,P14)=0,"",IF(OR(B14="",C14="",D14="",H14="",NOT(ISNUMBER(E14)),NOT(ISNUMBER(F14)),F14&lt;0,NOT(ISNUMBER(K14)),K14&lt;0,I14="",COUNTIFS($B$10:$B$59,B14)&lt;&gt;1,COUNTIFS(Tests!$C$10:$C$109,B14,Tests!$L$10:$L$109,"Check inputs")&gt;0),"Check inputs",IF(ISNUMBER(J14),"Released",IF(L14=0,"No tests linked",IF(OR(M14&gt;0,K14&gt;0),"Testing incomplete",IF(I14="Approved","Ready","Awaiting approval"))))))</x:f>
      </x:c>
      <x:c r="O14" s="37" t="str">
        <x:f>IF(N14="","",IF(N14="Check inputs","Check inputs",IF(ISNUMBER(J14),IF(OR(M14&gt;0,K14&gt;0,I14&lt;&gt;"Approved",L14=0),"Review released item","Complete"),IF(E14&lt;Calendar!$G$5,"Release overdue",IF(AND(I14&lt;&gt;"Approved",G14&lt;Calendar!$G$5),"Sign-off overdue",IF(I14="Rejected","Approval rejected","On schedule"))))))</x:f>
      </x:c>
      <x:c r="P14" s="30"/>
      <x:c r="Q14" s="3"/>
    </x:row>
    <x:row r="15" ht="38" customHeight="1">
      <x:c r="A15" s="3"/>
      <x:c r="B15" s="34"/>
      <x:c r="C15" s="34"/>
      <x:c r="D15" s="34"/>
      <x:c r="E15" s="36"/>
      <x:c r="F15" s="34"/>
      <x:c r="G15" s="38" t="str">
        <x:f>IF(OR(NOT(ISNUMBER(E15)),NOT(ISNUMBER(F15))),"",E15-F15)</x:f>
      </x:c>
      <x:c r="H15" s="34"/>
      <x:c r="I15" s="34"/>
      <x:c r="J15" s="36"/>
      <x:c r="K15" s="34"/>
      <x:c r="L15" s="37" t="str">
        <x:f>IF(B15="","",COUNTIFS(Tests!$C$10:$C$109,B15))</x:f>
      </x:c>
      <x:c r="M15" s="37" t="str">
        <x:f>IF(B15="","",L15-COUNTIFS(Tests!$C$10:$C$109,B15,Tests!$I$10:$I$109,"Passed")-COUNTIFS(Tests!$C$10:$C$109,B15,Tests!$I$10:$I$109,"Cancelled"))</x:f>
      </x:c>
      <x:c r="N15" s="37" t="str">
        <x:f>IF(COUNTA(B15:F15,H15:K15,P15)=0,"",IF(OR(B15="",C15="",D15="",H15="",NOT(ISNUMBER(E15)),NOT(ISNUMBER(F15)),F15&lt;0,NOT(ISNUMBER(K15)),K15&lt;0,I15="",COUNTIFS($B$10:$B$59,B15)&lt;&gt;1,COUNTIFS(Tests!$C$10:$C$109,B15,Tests!$L$10:$L$109,"Check inputs")&gt;0),"Check inputs",IF(ISNUMBER(J15),"Released",IF(L15=0,"No tests linked",IF(OR(M15&gt;0,K15&gt;0),"Testing incomplete",IF(I15="Approved","Ready","Awaiting approval"))))))</x:f>
      </x:c>
      <x:c r="O15" s="37" t="str">
        <x:f>IF(N15="","",IF(N15="Check inputs","Check inputs",IF(ISNUMBER(J15),IF(OR(M15&gt;0,K15&gt;0,I15&lt;&gt;"Approved",L15=0),"Review released item","Complete"),IF(E15&lt;Calendar!$G$5,"Release overdue",IF(AND(I15&lt;&gt;"Approved",G15&lt;Calendar!$G$5),"Sign-off overdue",IF(I15="Rejected","Approval rejected","On schedule"))))))</x:f>
      </x:c>
      <x:c r="P15" s="34"/>
      <x:c r="Q15" s="3"/>
    </x:row>
    <x:row r="16" ht="38" customHeight="1">
      <x:c r="A16" s="3"/>
      <x:c r="B16" s="30"/>
      <x:c r="C16" s="30"/>
      <x:c r="D16" s="30"/>
      <x:c r="E16" s="35"/>
      <x:c r="F16" s="30"/>
      <x:c r="G16" s="38" t="str">
        <x:f>IF(OR(NOT(ISNUMBER(E16)),NOT(ISNUMBER(F16))),"",E16-F16)</x:f>
      </x:c>
      <x:c r="H16" s="30"/>
      <x:c r="I16" s="30"/>
      <x:c r="J16" s="35"/>
      <x:c r="K16" s="30"/>
      <x:c r="L16" s="37" t="str">
        <x:f>IF(B16="","",COUNTIFS(Tests!$C$10:$C$109,B16))</x:f>
      </x:c>
      <x:c r="M16" s="37" t="str">
        <x:f>IF(B16="","",L16-COUNTIFS(Tests!$C$10:$C$109,B16,Tests!$I$10:$I$109,"Passed")-COUNTIFS(Tests!$C$10:$C$109,B16,Tests!$I$10:$I$109,"Cancelled"))</x:f>
      </x:c>
      <x:c r="N16" s="37" t="str">
        <x:f>IF(COUNTA(B16:F16,H16:K16,P16)=0,"",IF(OR(B16="",C16="",D16="",H16="",NOT(ISNUMBER(E16)),NOT(ISNUMBER(F16)),F16&lt;0,NOT(ISNUMBER(K16)),K16&lt;0,I16="",COUNTIFS($B$10:$B$59,B16)&lt;&gt;1,COUNTIFS(Tests!$C$10:$C$109,B16,Tests!$L$10:$L$109,"Check inputs")&gt;0),"Check inputs",IF(ISNUMBER(J16),"Released",IF(L16=0,"No tests linked",IF(OR(M16&gt;0,K16&gt;0),"Testing incomplete",IF(I16="Approved","Ready","Awaiting approval"))))))</x:f>
      </x:c>
      <x:c r="O16" s="37" t="str">
        <x:f>IF(N16="","",IF(N16="Check inputs","Check inputs",IF(ISNUMBER(J16),IF(OR(M16&gt;0,K16&gt;0,I16&lt;&gt;"Approved",L16=0),"Review released item","Complete"),IF(E16&lt;Calendar!$G$5,"Release overdue",IF(AND(I16&lt;&gt;"Approved",G16&lt;Calendar!$G$5),"Sign-off overdue",IF(I16="Rejected","Approval rejected","On schedule"))))))</x:f>
      </x:c>
      <x:c r="P16" s="30"/>
      <x:c r="Q16" s="3"/>
    </x:row>
    <x:row r="17" ht="38" customHeight="1">
      <x:c r="A17" s="3"/>
      <x:c r="B17" s="34"/>
      <x:c r="C17" s="34"/>
      <x:c r="D17" s="34"/>
      <x:c r="E17" s="36"/>
      <x:c r="F17" s="34"/>
      <x:c r="G17" s="38" t="str">
        <x:f>IF(OR(NOT(ISNUMBER(E17)),NOT(ISNUMBER(F17))),"",E17-F17)</x:f>
      </x:c>
      <x:c r="H17" s="34"/>
      <x:c r="I17" s="34"/>
      <x:c r="J17" s="36"/>
      <x:c r="K17" s="34"/>
      <x:c r="L17" s="37" t="str">
        <x:f>IF(B17="","",COUNTIFS(Tests!$C$10:$C$109,B17))</x:f>
      </x:c>
      <x:c r="M17" s="37" t="str">
        <x:f>IF(B17="","",L17-COUNTIFS(Tests!$C$10:$C$109,B17,Tests!$I$10:$I$109,"Passed")-COUNTIFS(Tests!$C$10:$C$109,B17,Tests!$I$10:$I$109,"Cancelled"))</x:f>
      </x:c>
      <x:c r="N17" s="37" t="str">
        <x:f>IF(COUNTA(B17:F17,H17:K17,P17)=0,"",IF(OR(B17="",C17="",D17="",H17="",NOT(ISNUMBER(E17)),NOT(ISNUMBER(F17)),F17&lt;0,NOT(ISNUMBER(K17)),K17&lt;0,I17="",COUNTIFS($B$10:$B$59,B17)&lt;&gt;1,COUNTIFS(Tests!$C$10:$C$109,B17,Tests!$L$10:$L$109,"Check inputs")&gt;0),"Check inputs",IF(ISNUMBER(J17),"Released",IF(L17=0,"No tests linked",IF(OR(M17&gt;0,K17&gt;0),"Testing incomplete",IF(I17="Approved","Ready","Awaiting approval"))))))</x:f>
      </x:c>
      <x:c r="O17" s="37" t="str">
        <x:f>IF(N17="","",IF(N17="Check inputs","Check inputs",IF(ISNUMBER(J17),IF(OR(M17&gt;0,K17&gt;0,I17&lt;&gt;"Approved",L17=0),"Review released item","Complete"),IF(E17&lt;Calendar!$G$5,"Release overdue",IF(AND(I17&lt;&gt;"Approved",G17&lt;Calendar!$G$5),"Sign-off overdue",IF(I17="Rejected","Approval rejected","On schedule"))))))</x:f>
      </x:c>
      <x:c r="P17" s="34"/>
      <x:c r="Q17" s="3"/>
    </x:row>
    <x:row r="18" ht="38" customHeight="1">
      <x:c r="A18" s="3"/>
      <x:c r="B18" s="30"/>
      <x:c r="C18" s="30"/>
      <x:c r="D18" s="30"/>
      <x:c r="E18" s="35"/>
      <x:c r="F18" s="30"/>
      <x:c r="G18" s="38" t="str">
        <x:f>IF(OR(NOT(ISNUMBER(E18)),NOT(ISNUMBER(F18))),"",E18-F18)</x:f>
      </x:c>
      <x:c r="H18" s="30"/>
      <x:c r="I18" s="30"/>
      <x:c r="J18" s="35"/>
      <x:c r="K18" s="30"/>
      <x:c r="L18" s="37" t="str">
        <x:f>IF(B18="","",COUNTIFS(Tests!$C$10:$C$109,B18))</x:f>
      </x:c>
      <x:c r="M18" s="37" t="str">
        <x:f>IF(B18="","",L18-COUNTIFS(Tests!$C$10:$C$109,B18,Tests!$I$10:$I$109,"Passed")-COUNTIFS(Tests!$C$10:$C$109,B18,Tests!$I$10:$I$109,"Cancelled"))</x:f>
      </x:c>
      <x:c r="N18" s="37" t="str">
        <x:f>IF(COUNTA(B18:F18,H18:K18,P18)=0,"",IF(OR(B18="",C18="",D18="",H18="",NOT(ISNUMBER(E18)),NOT(ISNUMBER(F18)),F18&lt;0,NOT(ISNUMBER(K18)),K18&lt;0,I18="",COUNTIFS($B$10:$B$59,B18)&lt;&gt;1,COUNTIFS(Tests!$C$10:$C$109,B18,Tests!$L$10:$L$109,"Check inputs")&gt;0),"Check inputs",IF(ISNUMBER(J18),"Released",IF(L18=0,"No tests linked",IF(OR(M18&gt;0,K18&gt;0),"Testing incomplete",IF(I18="Approved","Ready","Awaiting approval"))))))</x:f>
      </x:c>
      <x:c r="O18" s="37" t="str">
        <x:f>IF(N18="","",IF(N18="Check inputs","Check inputs",IF(ISNUMBER(J18),IF(OR(M18&gt;0,K18&gt;0,I18&lt;&gt;"Approved",L18=0),"Review released item","Complete"),IF(E18&lt;Calendar!$G$5,"Release overdue",IF(AND(I18&lt;&gt;"Approved",G18&lt;Calendar!$G$5),"Sign-off overdue",IF(I18="Rejected","Approval rejected","On schedule"))))))</x:f>
      </x:c>
      <x:c r="P18" s="30"/>
      <x:c r="Q18" s="3"/>
    </x:row>
    <x:row r="19" ht="38" customHeight="1">
      <x:c r="A19" s="3"/>
      <x:c r="B19" s="34"/>
      <x:c r="C19" s="34"/>
      <x:c r="D19" s="34"/>
      <x:c r="E19" s="36"/>
      <x:c r="F19" s="34"/>
      <x:c r="G19" s="38" t="str">
        <x:f>IF(OR(NOT(ISNUMBER(E19)),NOT(ISNUMBER(F19))),"",E19-F19)</x:f>
      </x:c>
      <x:c r="H19" s="34"/>
      <x:c r="I19" s="34"/>
      <x:c r="J19" s="36"/>
      <x:c r="K19" s="34"/>
      <x:c r="L19" s="37" t="str">
        <x:f>IF(B19="","",COUNTIFS(Tests!$C$10:$C$109,B19))</x:f>
      </x:c>
      <x:c r="M19" s="37" t="str">
        <x:f>IF(B19="","",L19-COUNTIFS(Tests!$C$10:$C$109,B19,Tests!$I$10:$I$109,"Passed")-COUNTIFS(Tests!$C$10:$C$109,B19,Tests!$I$10:$I$109,"Cancelled"))</x:f>
      </x:c>
      <x:c r="N19" s="37" t="str">
        <x:f>IF(COUNTA(B19:F19,H19:K19,P19)=0,"",IF(OR(B19="",C19="",D19="",H19="",NOT(ISNUMBER(E19)),NOT(ISNUMBER(F19)),F19&lt;0,NOT(ISNUMBER(K19)),K19&lt;0,I19="",COUNTIFS($B$10:$B$59,B19)&lt;&gt;1,COUNTIFS(Tests!$C$10:$C$109,B19,Tests!$L$10:$L$109,"Check inputs")&gt;0),"Check inputs",IF(ISNUMBER(J19),"Released",IF(L19=0,"No tests linked",IF(OR(M19&gt;0,K19&gt;0),"Testing incomplete",IF(I19="Approved","Ready","Awaiting approval"))))))</x:f>
      </x:c>
      <x:c r="O19" s="37" t="str">
        <x:f>IF(N19="","",IF(N19="Check inputs","Check inputs",IF(ISNUMBER(J19),IF(OR(M19&gt;0,K19&gt;0,I19&lt;&gt;"Approved",L19=0),"Review released item","Complete"),IF(E19&lt;Calendar!$G$5,"Release overdue",IF(AND(I19&lt;&gt;"Approved",G19&lt;Calendar!$G$5),"Sign-off overdue",IF(I19="Rejected","Approval rejected","On schedule"))))))</x:f>
      </x:c>
      <x:c r="P19" s="34"/>
      <x:c r="Q19" s="3"/>
    </x:row>
    <x:row r="20" ht="38" customHeight="1">
      <x:c r="A20" s="3"/>
      <x:c r="B20" s="30"/>
      <x:c r="C20" s="30"/>
      <x:c r="D20" s="30"/>
      <x:c r="E20" s="35"/>
      <x:c r="F20" s="30"/>
      <x:c r="G20" s="38" t="str">
        <x:f>IF(OR(NOT(ISNUMBER(E20)),NOT(ISNUMBER(F20))),"",E20-F20)</x:f>
      </x:c>
      <x:c r="H20" s="30"/>
      <x:c r="I20" s="30"/>
      <x:c r="J20" s="35"/>
      <x:c r="K20" s="30"/>
      <x:c r="L20" s="37" t="str">
        <x:f>IF(B20="","",COUNTIFS(Tests!$C$10:$C$109,B20))</x:f>
      </x:c>
      <x:c r="M20" s="37" t="str">
        <x:f>IF(B20="","",L20-COUNTIFS(Tests!$C$10:$C$109,B20,Tests!$I$10:$I$109,"Passed")-COUNTIFS(Tests!$C$10:$C$109,B20,Tests!$I$10:$I$109,"Cancelled"))</x:f>
      </x:c>
      <x:c r="N20" s="37" t="str">
        <x:f>IF(COUNTA(B20:F20,H20:K20,P20)=0,"",IF(OR(B20="",C20="",D20="",H20="",NOT(ISNUMBER(E20)),NOT(ISNUMBER(F20)),F20&lt;0,NOT(ISNUMBER(K20)),K20&lt;0,I20="",COUNTIFS($B$10:$B$59,B20)&lt;&gt;1,COUNTIFS(Tests!$C$10:$C$109,B20,Tests!$L$10:$L$109,"Check inputs")&gt;0),"Check inputs",IF(ISNUMBER(J20),"Released",IF(L20=0,"No tests linked",IF(OR(M20&gt;0,K20&gt;0),"Testing incomplete",IF(I20="Approved","Ready","Awaiting approval"))))))</x:f>
      </x:c>
      <x:c r="O20" s="37" t="str">
        <x:f>IF(N20="","",IF(N20="Check inputs","Check inputs",IF(ISNUMBER(J20),IF(OR(M20&gt;0,K20&gt;0,I20&lt;&gt;"Approved",L20=0),"Review released item","Complete"),IF(E20&lt;Calendar!$G$5,"Release overdue",IF(AND(I20&lt;&gt;"Approved",G20&lt;Calendar!$G$5),"Sign-off overdue",IF(I20="Rejected","Approval rejected","On schedule"))))))</x:f>
      </x:c>
      <x:c r="P20" s="30"/>
      <x:c r="Q20" s="3"/>
    </x:row>
    <x:row r="21" ht="38" customHeight="1">
      <x:c r="A21" s="3"/>
      <x:c r="B21" s="34"/>
      <x:c r="C21" s="34"/>
      <x:c r="D21" s="34"/>
      <x:c r="E21" s="36"/>
      <x:c r="F21" s="34"/>
      <x:c r="G21" s="38" t="str">
        <x:f>IF(OR(NOT(ISNUMBER(E21)),NOT(ISNUMBER(F21))),"",E21-F21)</x:f>
      </x:c>
      <x:c r="H21" s="34"/>
      <x:c r="I21" s="34"/>
      <x:c r="J21" s="36"/>
      <x:c r="K21" s="34"/>
      <x:c r="L21" s="37" t="str">
        <x:f>IF(B21="","",COUNTIFS(Tests!$C$10:$C$109,B21))</x:f>
      </x:c>
      <x:c r="M21" s="37" t="str">
        <x:f>IF(B21="","",L21-COUNTIFS(Tests!$C$10:$C$109,B21,Tests!$I$10:$I$109,"Passed")-COUNTIFS(Tests!$C$10:$C$109,B21,Tests!$I$10:$I$109,"Cancelled"))</x:f>
      </x:c>
      <x:c r="N21" s="37" t="str">
        <x:f>IF(COUNTA(B21:F21,H21:K21,P21)=0,"",IF(OR(B21="",C21="",D21="",H21="",NOT(ISNUMBER(E21)),NOT(ISNUMBER(F21)),F21&lt;0,NOT(ISNUMBER(K21)),K21&lt;0,I21="",COUNTIFS($B$10:$B$59,B21)&lt;&gt;1,COUNTIFS(Tests!$C$10:$C$109,B21,Tests!$L$10:$L$109,"Check inputs")&gt;0),"Check inputs",IF(ISNUMBER(J21),"Released",IF(L21=0,"No tests linked",IF(OR(M21&gt;0,K21&gt;0),"Testing incomplete",IF(I21="Approved","Ready","Awaiting approval"))))))</x:f>
      </x:c>
      <x:c r="O21" s="37" t="str">
        <x:f>IF(N21="","",IF(N21="Check inputs","Check inputs",IF(ISNUMBER(J21),IF(OR(M21&gt;0,K21&gt;0,I21&lt;&gt;"Approved",L21=0),"Review released item","Complete"),IF(E21&lt;Calendar!$G$5,"Release overdue",IF(AND(I21&lt;&gt;"Approved",G21&lt;Calendar!$G$5),"Sign-off overdue",IF(I21="Rejected","Approval rejected","On schedule"))))))</x:f>
      </x:c>
      <x:c r="P21" s="34"/>
      <x:c r="Q21" s="3"/>
    </x:row>
    <x:row r="22" ht="38" customHeight="1">
      <x:c r="A22" s="3"/>
      <x:c r="B22" s="30"/>
      <x:c r="C22" s="30"/>
      <x:c r="D22" s="30"/>
      <x:c r="E22" s="35"/>
      <x:c r="F22" s="30"/>
      <x:c r="G22" s="38" t="str">
        <x:f>IF(OR(NOT(ISNUMBER(E22)),NOT(ISNUMBER(F22))),"",E22-F22)</x:f>
      </x:c>
      <x:c r="H22" s="30"/>
      <x:c r="I22" s="30"/>
      <x:c r="J22" s="35"/>
      <x:c r="K22" s="30"/>
      <x:c r="L22" s="37" t="str">
        <x:f>IF(B22="","",COUNTIFS(Tests!$C$10:$C$109,B22))</x:f>
      </x:c>
      <x:c r="M22" s="37" t="str">
        <x:f>IF(B22="","",L22-COUNTIFS(Tests!$C$10:$C$109,B22,Tests!$I$10:$I$109,"Passed")-COUNTIFS(Tests!$C$10:$C$109,B22,Tests!$I$10:$I$109,"Cancelled"))</x:f>
      </x:c>
      <x:c r="N22" s="37" t="str">
        <x:f>IF(COUNTA(B22:F22,H22:K22,P22)=0,"",IF(OR(B22="",C22="",D22="",H22="",NOT(ISNUMBER(E22)),NOT(ISNUMBER(F22)),F22&lt;0,NOT(ISNUMBER(K22)),K22&lt;0,I22="",COUNTIFS($B$10:$B$59,B22)&lt;&gt;1,COUNTIFS(Tests!$C$10:$C$109,B22,Tests!$L$10:$L$109,"Check inputs")&gt;0),"Check inputs",IF(ISNUMBER(J22),"Released",IF(L22=0,"No tests linked",IF(OR(M22&gt;0,K22&gt;0),"Testing incomplete",IF(I22="Approved","Ready","Awaiting approval"))))))</x:f>
      </x:c>
      <x:c r="O22" s="37" t="str">
        <x:f>IF(N22="","",IF(N22="Check inputs","Check inputs",IF(ISNUMBER(J22),IF(OR(M22&gt;0,K22&gt;0,I22&lt;&gt;"Approved",L22=0),"Review released item","Complete"),IF(E22&lt;Calendar!$G$5,"Release overdue",IF(AND(I22&lt;&gt;"Approved",G22&lt;Calendar!$G$5),"Sign-off overdue",IF(I22="Rejected","Approval rejected","On schedule"))))))</x:f>
      </x:c>
      <x:c r="P22" s="30"/>
      <x:c r="Q22" s="3"/>
    </x:row>
    <x:row r="23" ht="38" customHeight="1">
      <x:c r="A23" s="3"/>
      <x:c r="B23" s="34"/>
      <x:c r="C23" s="34"/>
      <x:c r="D23" s="34"/>
      <x:c r="E23" s="36"/>
      <x:c r="F23" s="34"/>
      <x:c r="G23" s="38" t="str">
        <x:f>IF(OR(NOT(ISNUMBER(E23)),NOT(ISNUMBER(F23))),"",E23-F23)</x:f>
      </x:c>
      <x:c r="H23" s="34"/>
      <x:c r="I23" s="34"/>
      <x:c r="J23" s="36"/>
      <x:c r="K23" s="34"/>
      <x:c r="L23" s="37" t="str">
        <x:f>IF(B23="","",COUNTIFS(Tests!$C$10:$C$109,B23))</x:f>
      </x:c>
      <x:c r="M23" s="37" t="str">
        <x:f>IF(B23="","",L23-COUNTIFS(Tests!$C$10:$C$109,B23,Tests!$I$10:$I$109,"Passed")-COUNTIFS(Tests!$C$10:$C$109,B23,Tests!$I$10:$I$109,"Cancelled"))</x:f>
      </x:c>
      <x:c r="N23" s="37" t="str">
        <x:f>IF(COUNTA(B23:F23,H23:K23,P23)=0,"",IF(OR(B23="",C23="",D23="",H23="",NOT(ISNUMBER(E23)),NOT(ISNUMBER(F23)),F23&lt;0,NOT(ISNUMBER(K23)),K23&lt;0,I23="",COUNTIFS($B$10:$B$59,B23)&lt;&gt;1,COUNTIFS(Tests!$C$10:$C$109,B23,Tests!$L$10:$L$109,"Check inputs")&gt;0),"Check inputs",IF(ISNUMBER(J23),"Released",IF(L23=0,"No tests linked",IF(OR(M23&gt;0,K23&gt;0),"Testing incomplete",IF(I23="Approved","Ready","Awaiting approval"))))))</x:f>
      </x:c>
      <x:c r="O23" s="37" t="str">
        <x:f>IF(N23="","",IF(N23="Check inputs","Check inputs",IF(ISNUMBER(J23),IF(OR(M23&gt;0,K23&gt;0,I23&lt;&gt;"Approved",L23=0),"Review released item","Complete"),IF(E23&lt;Calendar!$G$5,"Release overdue",IF(AND(I23&lt;&gt;"Approved",G23&lt;Calendar!$G$5),"Sign-off overdue",IF(I23="Rejected","Approval rejected","On schedule"))))))</x:f>
      </x:c>
      <x:c r="P23" s="34"/>
      <x:c r="Q23" s="3"/>
    </x:row>
    <x:row r="24" ht="38" customHeight="1">
      <x:c r="A24" s="3"/>
      <x:c r="B24" s="30"/>
      <x:c r="C24" s="30"/>
      <x:c r="D24" s="30"/>
      <x:c r="E24" s="35"/>
      <x:c r="F24" s="30"/>
      <x:c r="G24" s="38" t="str">
        <x:f>IF(OR(NOT(ISNUMBER(E24)),NOT(ISNUMBER(F24))),"",E24-F24)</x:f>
      </x:c>
      <x:c r="H24" s="30"/>
      <x:c r="I24" s="30"/>
      <x:c r="J24" s="35"/>
      <x:c r="K24" s="30"/>
      <x:c r="L24" s="37" t="str">
        <x:f>IF(B24="","",COUNTIFS(Tests!$C$10:$C$109,B24))</x:f>
      </x:c>
      <x:c r="M24" s="37" t="str">
        <x:f>IF(B24="","",L24-COUNTIFS(Tests!$C$10:$C$109,B24,Tests!$I$10:$I$109,"Passed")-COUNTIFS(Tests!$C$10:$C$109,B24,Tests!$I$10:$I$109,"Cancelled"))</x:f>
      </x:c>
      <x:c r="N24" s="37" t="str">
        <x:f>IF(COUNTA(B24:F24,H24:K24,P24)=0,"",IF(OR(B24="",C24="",D24="",H24="",NOT(ISNUMBER(E24)),NOT(ISNUMBER(F24)),F24&lt;0,NOT(ISNUMBER(K24)),K24&lt;0,I24="",COUNTIFS($B$10:$B$59,B24)&lt;&gt;1,COUNTIFS(Tests!$C$10:$C$109,B24,Tests!$L$10:$L$109,"Check inputs")&gt;0),"Check inputs",IF(ISNUMBER(J24),"Released",IF(L24=0,"No tests linked",IF(OR(M24&gt;0,K24&gt;0),"Testing incomplete",IF(I24="Approved","Ready","Awaiting approval"))))))</x:f>
      </x:c>
      <x:c r="O24" s="37" t="str">
        <x:f>IF(N24="","",IF(N24="Check inputs","Check inputs",IF(ISNUMBER(J24),IF(OR(M24&gt;0,K24&gt;0,I24&lt;&gt;"Approved",L24=0),"Review released item","Complete"),IF(E24&lt;Calendar!$G$5,"Release overdue",IF(AND(I24&lt;&gt;"Approved",G24&lt;Calendar!$G$5),"Sign-off overdue",IF(I24="Rejected","Approval rejected","On schedule"))))))</x:f>
      </x:c>
      <x:c r="P24" s="30"/>
      <x:c r="Q24" s="3"/>
    </x:row>
    <x:row r="25" ht="38" customHeight="1">
      <x:c r="A25" s="3"/>
      <x:c r="B25" s="34"/>
      <x:c r="C25" s="34"/>
      <x:c r="D25" s="34"/>
      <x:c r="E25" s="36"/>
      <x:c r="F25" s="34"/>
      <x:c r="G25" s="38" t="str">
        <x:f>IF(OR(NOT(ISNUMBER(E25)),NOT(ISNUMBER(F25))),"",E25-F25)</x:f>
      </x:c>
      <x:c r="H25" s="34"/>
      <x:c r="I25" s="34"/>
      <x:c r="J25" s="36"/>
      <x:c r="K25" s="34"/>
      <x:c r="L25" s="37" t="str">
        <x:f>IF(B25="","",COUNTIFS(Tests!$C$10:$C$109,B25))</x:f>
      </x:c>
      <x:c r="M25" s="37" t="str">
        <x:f>IF(B25="","",L25-COUNTIFS(Tests!$C$10:$C$109,B25,Tests!$I$10:$I$109,"Passed")-COUNTIFS(Tests!$C$10:$C$109,B25,Tests!$I$10:$I$109,"Cancelled"))</x:f>
      </x:c>
      <x:c r="N25" s="37" t="str">
        <x:f>IF(COUNTA(B25:F25,H25:K25,P25)=0,"",IF(OR(B25="",C25="",D25="",H25="",NOT(ISNUMBER(E25)),NOT(ISNUMBER(F25)),F25&lt;0,NOT(ISNUMBER(K25)),K25&lt;0,I25="",COUNTIFS($B$10:$B$59,B25)&lt;&gt;1,COUNTIFS(Tests!$C$10:$C$109,B25,Tests!$L$10:$L$109,"Check inputs")&gt;0),"Check inputs",IF(ISNUMBER(J25),"Released",IF(L25=0,"No tests linked",IF(OR(M25&gt;0,K25&gt;0),"Testing incomplete",IF(I25="Approved","Ready","Awaiting approval"))))))</x:f>
      </x:c>
      <x:c r="O25" s="37" t="str">
        <x:f>IF(N25="","",IF(N25="Check inputs","Check inputs",IF(ISNUMBER(J25),IF(OR(M25&gt;0,K25&gt;0,I25&lt;&gt;"Approved",L25=0),"Review released item","Complete"),IF(E25&lt;Calendar!$G$5,"Release overdue",IF(AND(I25&lt;&gt;"Approved",G25&lt;Calendar!$G$5),"Sign-off overdue",IF(I25="Rejected","Approval rejected","On schedule"))))))</x:f>
      </x:c>
      <x:c r="P25" s="34"/>
      <x:c r="Q25" s="3"/>
    </x:row>
    <x:row r="26" ht="38" customHeight="1">
      <x:c r="A26" s="3"/>
      <x:c r="B26" s="30"/>
      <x:c r="C26" s="30"/>
      <x:c r="D26" s="30"/>
      <x:c r="E26" s="35"/>
      <x:c r="F26" s="30"/>
      <x:c r="G26" s="38" t="str">
        <x:f>IF(OR(NOT(ISNUMBER(E26)),NOT(ISNUMBER(F26))),"",E26-F26)</x:f>
      </x:c>
      <x:c r="H26" s="30"/>
      <x:c r="I26" s="30"/>
      <x:c r="J26" s="35"/>
      <x:c r="K26" s="30"/>
      <x:c r="L26" s="37" t="str">
        <x:f>IF(B26="","",COUNTIFS(Tests!$C$10:$C$109,B26))</x:f>
      </x:c>
      <x:c r="M26" s="37" t="str">
        <x:f>IF(B26="","",L26-COUNTIFS(Tests!$C$10:$C$109,B26,Tests!$I$10:$I$109,"Passed")-COUNTIFS(Tests!$C$10:$C$109,B26,Tests!$I$10:$I$109,"Cancelled"))</x:f>
      </x:c>
      <x:c r="N26" s="37" t="str">
        <x:f>IF(COUNTA(B26:F26,H26:K26,P26)=0,"",IF(OR(B26="",C26="",D26="",H26="",NOT(ISNUMBER(E26)),NOT(ISNUMBER(F26)),F26&lt;0,NOT(ISNUMBER(K26)),K26&lt;0,I26="",COUNTIFS($B$10:$B$59,B26)&lt;&gt;1,COUNTIFS(Tests!$C$10:$C$109,B26,Tests!$L$10:$L$109,"Check inputs")&gt;0),"Check inputs",IF(ISNUMBER(J26),"Released",IF(L26=0,"No tests linked",IF(OR(M26&gt;0,K26&gt;0),"Testing incomplete",IF(I26="Approved","Ready","Awaiting approval"))))))</x:f>
      </x:c>
      <x:c r="O26" s="37" t="str">
        <x:f>IF(N26="","",IF(N26="Check inputs","Check inputs",IF(ISNUMBER(J26),IF(OR(M26&gt;0,K26&gt;0,I26&lt;&gt;"Approved",L26=0),"Review released item","Complete"),IF(E26&lt;Calendar!$G$5,"Release overdue",IF(AND(I26&lt;&gt;"Approved",G26&lt;Calendar!$G$5),"Sign-off overdue",IF(I26="Rejected","Approval rejected","On schedule"))))))</x:f>
      </x:c>
      <x:c r="P26" s="30"/>
      <x:c r="Q26" s="3"/>
    </x:row>
    <x:row r="27" ht="38" customHeight="1">
      <x:c r="A27" s="3"/>
      <x:c r="B27" s="34"/>
      <x:c r="C27" s="34"/>
      <x:c r="D27" s="34"/>
      <x:c r="E27" s="36"/>
      <x:c r="F27" s="34"/>
      <x:c r="G27" s="38" t="str">
        <x:f>IF(OR(NOT(ISNUMBER(E27)),NOT(ISNUMBER(F27))),"",E27-F27)</x:f>
      </x:c>
      <x:c r="H27" s="34"/>
      <x:c r="I27" s="34"/>
      <x:c r="J27" s="36"/>
      <x:c r="K27" s="34"/>
      <x:c r="L27" s="37" t="str">
        <x:f>IF(B27="","",COUNTIFS(Tests!$C$10:$C$109,B27))</x:f>
      </x:c>
      <x:c r="M27" s="37" t="str">
        <x:f>IF(B27="","",L27-COUNTIFS(Tests!$C$10:$C$109,B27,Tests!$I$10:$I$109,"Passed")-COUNTIFS(Tests!$C$10:$C$109,B27,Tests!$I$10:$I$109,"Cancelled"))</x:f>
      </x:c>
      <x:c r="N27" s="37" t="str">
        <x:f>IF(COUNTA(B27:F27,H27:K27,P27)=0,"",IF(OR(B27="",C27="",D27="",H27="",NOT(ISNUMBER(E27)),NOT(ISNUMBER(F27)),F27&lt;0,NOT(ISNUMBER(K27)),K27&lt;0,I27="",COUNTIFS($B$10:$B$59,B27)&lt;&gt;1,COUNTIFS(Tests!$C$10:$C$109,B27,Tests!$L$10:$L$109,"Check inputs")&gt;0),"Check inputs",IF(ISNUMBER(J27),"Released",IF(L27=0,"No tests linked",IF(OR(M27&gt;0,K27&gt;0),"Testing incomplete",IF(I27="Approved","Ready","Awaiting approval"))))))</x:f>
      </x:c>
      <x:c r="O27" s="37" t="str">
        <x:f>IF(N27="","",IF(N27="Check inputs","Check inputs",IF(ISNUMBER(J27),IF(OR(M27&gt;0,K27&gt;0,I27&lt;&gt;"Approved",L27=0),"Review released item","Complete"),IF(E27&lt;Calendar!$G$5,"Release overdue",IF(AND(I27&lt;&gt;"Approved",G27&lt;Calendar!$G$5),"Sign-off overdue",IF(I27="Rejected","Approval rejected","On schedule"))))))</x:f>
      </x:c>
      <x:c r="P27" s="34"/>
      <x:c r="Q27" s="3"/>
    </x:row>
    <x:row r="28" ht="38" customHeight="1">
      <x:c r="A28" s="3"/>
      <x:c r="B28" s="30"/>
      <x:c r="C28" s="30"/>
      <x:c r="D28" s="30"/>
      <x:c r="E28" s="35"/>
      <x:c r="F28" s="30"/>
      <x:c r="G28" s="38" t="str">
        <x:f>IF(OR(NOT(ISNUMBER(E28)),NOT(ISNUMBER(F28))),"",E28-F28)</x:f>
      </x:c>
      <x:c r="H28" s="30"/>
      <x:c r="I28" s="30"/>
      <x:c r="J28" s="35"/>
      <x:c r="K28" s="30"/>
      <x:c r="L28" s="37" t="str">
        <x:f>IF(B28="","",COUNTIFS(Tests!$C$10:$C$109,B28))</x:f>
      </x:c>
      <x:c r="M28" s="37" t="str">
        <x:f>IF(B28="","",L28-COUNTIFS(Tests!$C$10:$C$109,B28,Tests!$I$10:$I$109,"Passed")-COUNTIFS(Tests!$C$10:$C$109,B28,Tests!$I$10:$I$109,"Cancelled"))</x:f>
      </x:c>
      <x:c r="N28" s="37" t="str">
        <x:f>IF(COUNTA(B28:F28,H28:K28,P28)=0,"",IF(OR(B28="",C28="",D28="",H28="",NOT(ISNUMBER(E28)),NOT(ISNUMBER(F28)),F28&lt;0,NOT(ISNUMBER(K28)),K28&lt;0,I28="",COUNTIFS($B$10:$B$59,B28)&lt;&gt;1,COUNTIFS(Tests!$C$10:$C$109,B28,Tests!$L$10:$L$109,"Check inputs")&gt;0),"Check inputs",IF(ISNUMBER(J28),"Released",IF(L28=0,"No tests linked",IF(OR(M28&gt;0,K28&gt;0),"Testing incomplete",IF(I28="Approved","Ready","Awaiting approval"))))))</x:f>
      </x:c>
      <x:c r="O28" s="37" t="str">
        <x:f>IF(N28="","",IF(N28="Check inputs","Check inputs",IF(ISNUMBER(J28),IF(OR(M28&gt;0,K28&gt;0,I28&lt;&gt;"Approved",L28=0),"Review released item","Complete"),IF(E28&lt;Calendar!$G$5,"Release overdue",IF(AND(I28&lt;&gt;"Approved",G28&lt;Calendar!$G$5),"Sign-off overdue",IF(I28="Rejected","Approval rejected","On schedule"))))))</x:f>
      </x:c>
      <x:c r="P28" s="30"/>
      <x:c r="Q28" s="3"/>
    </x:row>
    <x:row r="29" ht="38" customHeight="1">
      <x:c r="A29" s="3"/>
      <x:c r="B29" s="34"/>
      <x:c r="C29" s="34"/>
      <x:c r="D29" s="34"/>
      <x:c r="E29" s="36"/>
      <x:c r="F29" s="34"/>
      <x:c r="G29" s="38" t="str">
        <x:f>IF(OR(NOT(ISNUMBER(E29)),NOT(ISNUMBER(F29))),"",E29-F29)</x:f>
      </x:c>
      <x:c r="H29" s="34"/>
      <x:c r="I29" s="34"/>
      <x:c r="J29" s="36"/>
      <x:c r="K29" s="34"/>
      <x:c r="L29" s="37" t="str">
        <x:f>IF(B29="","",COUNTIFS(Tests!$C$10:$C$109,B29))</x:f>
      </x:c>
      <x:c r="M29" s="37" t="str">
        <x:f>IF(B29="","",L29-COUNTIFS(Tests!$C$10:$C$109,B29,Tests!$I$10:$I$109,"Passed")-COUNTIFS(Tests!$C$10:$C$109,B29,Tests!$I$10:$I$109,"Cancelled"))</x:f>
      </x:c>
      <x:c r="N29" s="37" t="str">
        <x:f>IF(COUNTA(B29:F29,H29:K29,P29)=0,"",IF(OR(B29="",C29="",D29="",H29="",NOT(ISNUMBER(E29)),NOT(ISNUMBER(F29)),F29&lt;0,NOT(ISNUMBER(K29)),K29&lt;0,I29="",COUNTIFS($B$10:$B$59,B29)&lt;&gt;1,COUNTIFS(Tests!$C$10:$C$109,B29,Tests!$L$10:$L$109,"Check inputs")&gt;0),"Check inputs",IF(ISNUMBER(J29),"Released",IF(L29=0,"No tests linked",IF(OR(M29&gt;0,K29&gt;0),"Testing incomplete",IF(I29="Approved","Ready","Awaiting approval"))))))</x:f>
      </x:c>
      <x:c r="O29" s="37" t="str">
        <x:f>IF(N29="","",IF(N29="Check inputs","Check inputs",IF(ISNUMBER(J29),IF(OR(M29&gt;0,K29&gt;0,I29&lt;&gt;"Approved",L29=0),"Review released item","Complete"),IF(E29&lt;Calendar!$G$5,"Release overdue",IF(AND(I29&lt;&gt;"Approved",G29&lt;Calendar!$G$5),"Sign-off overdue",IF(I29="Rejected","Approval rejected","On schedule"))))))</x:f>
      </x:c>
      <x:c r="P29" s="34"/>
      <x:c r="Q29" s="3"/>
    </x:row>
    <x:row r="30" ht="38" customHeight="1">
      <x:c r="A30" s="3"/>
      <x:c r="B30" s="30"/>
      <x:c r="C30" s="30"/>
      <x:c r="D30" s="30"/>
      <x:c r="E30" s="35"/>
      <x:c r="F30" s="30"/>
      <x:c r="G30" s="38" t="str">
        <x:f>IF(OR(NOT(ISNUMBER(E30)),NOT(ISNUMBER(F30))),"",E30-F30)</x:f>
      </x:c>
      <x:c r="H30" s="30"/>
      <x:c r="I30" s="30"/>
      <x:c r="J30" s="35"/>
      <x:c r="K30" s="30"/>
      <x:c r="L30" s="37" t="str">
        <x:f>IF(B30="","",COUNTIFS(Tests!$C$10:$C$109,B30))</x:f>
      </x:c>
      <x:c r="M30" s="37" t="str">
        <x:f>IF(B30="","",L30-COUNTIFS(Tests!$C$10:$C$109,B30,Tests!$I$10:$I$109,"Passed")-COUNTIFS(Tests!$C$10:$C$109,B30,Tests!$I$10:$I$109,"Cancelled"))</x:f>
      </x:c>
      <x:c r="N30" s="37" t="str">
        <x:f>IF(COUNTA(B30:F30,H30:K30,P30)=0,"",IF(OR(B30="",C30="",D30="",H30="",NOT(ISNUMBER(E30)),NOT(ISNUMBER(F30)),F30&lt;0,NOT(ISNUMBER(K30)),K30&lt;0,I30="",COUNTIFS($B$10:$B$59,B30)&lt;&gt;1,COUNTIFS(Tests!$C$10:$C$109,B30,Tests!$L$10:$L$109,"Check inputs")&gt;0),"Check inputs",IF(ISNUMBER(J30),"Released",IF(L30=0,"No tests linked",IF(OR(M30&gt;0,K30&gt;0),"Testing incomplete",IF(I30="Approved","Ready","Awaiting approval"))))))</x:f>
      </x:c>
      <x:c r="O30" s="37" t="str">
        <x:f>IF(N30="","",IF(N30="Check inputs","Check inputs",IF(ISNUMBER(J30),IF(OR(M30&gt;0,K30&gt;0,I30&lt;&gt;"Approved",L30=0),"Review released item","Complete"),IF(E30&lt;Calendar!$G$5,"Release overdue",IF(AND(I30&lt;&gt;"Approved",G30&lt;Calendar!$G$5),"Sign-off overdue",IF(I30="Rejected","Approval rejected","On schedule"))))))</x:f>
      </x:c>
      <x:c r="P30" s="30"/>
      <x:c r="Q30" s="3"/>
    </x:row>
    <x:row r="31" ht="38" customHeight="1">
      <x:c r="A31" s="3"/>
      <x:c r="B31" s="34"/>
      <x:c r="C31" s="34"/>
      <x:c r="D31" s="34"/>
      <x:c r="E31" s="36"/>
      <x:c r="F31" s="34"/>
      <x:c r="G31" s="38" t="str">
        <x:f>IF(OR(NOT(ISNUMBER(E31)),NOT(ISNUMBER(F31))),"",E31-F31)</x:f>
      </x:c>
      <x:c r="H31" s="34"/>
      <x:c r="I31" s="34"/>
      <x:c r="J31" s="36"/>
      <x:c r="K31" s="34"/>
      <x:c r="L31" s="37" t="str">
        <x:f>IF(B31="","",COUNTIFS(Tests!$C$10:$C$109,B31))</x:f>
      </x:c>
      <x:c r="M31" s="37" t="str">
        <x:f>IF(B31="","",L31-COUNTIFS(Tests!$C$10:$C$109,B31,Tests!$I$10:$I$109,"Passed")-COUNTIFS(Tests!$C$10:$C$109,B31,Tests!$I$10:$I$109,"Cancelled"))</x:f>
      </x:c>
      <x:c r="N31" s="37" t="str">
        <x:f>IF(COUNTA(B31:F31,H31:K31,P31)=0,"",IF(OR(B31="",C31="",D31="",H31="",NOT(ISNUMBER(E31)),NOT(ISNUMBER(F31)),F31&lt;0,NOT(ISNUMBER(K31)),K31&lt;0,I31="",COUNTIFS($B$10:$B$59,B31)&lt;&gt;1,COUNTIFS(Tests!$C$10:$C$109,B31,Tests!$L$10:$L$109,"Check inputs")&gt;0),"Check inputs",IF(ISNUMBER(J31),"Released",IF(L31=0,"No tests linked",IF(OR(M31&gt;0,K31&gt;0),"Testing incomplete",IF(I31="Approved","Ready","Awaiting approval"))))))</x:f>
      </x:c>
      <x:c r="O31" s="37" t="str">
        <x:f>IF(N31="","",IF(N31="Check inputs","Check inputs",IF(ISNUMBER(J31),IF(OR(M31&gt;0,K31&gt;0,I31&lt;&gt;"Approved",L31=0),"Review released item","Complete"),IF(E31&lt;Calendar!$G$5,"Release overdue",IF(AND(I31&lt;&gt;"Approved",G31&lt;Calendar!$G$5),"Sign-off overdue",IF(I31="Rejected","Approval rejected","On schedule"))))))</x:f>
      </x:c>
      <x:c r="P31" s="34"/>
      <x:c r="Q31" s="3"/>
    </x:row>
    <x:row r="32" ht="38" customHeight="1">
      <x:c r="A32" s="3"/>
      <x:c r="B32" s="30"/>
      <x:c r="C32" s="30"/>
      <x:c r="D32" s="30"/>
      <x:c r="E32" s="35"/>
      <x:c r="F32" s="30"/>
      <x:c r="G32" s="38" t="str">
        <x:f>IF(OR(NOT(ISNUMBER(E32)),NOT(ISNUMBER(F32))),"",E32-F32)</x:f>
      </x:c>
      <x:c r="H32" s="30"/>
      <x:c r="I32" s="30"/>
      <x:c r="J32" s="35"/>
      <x:c r="K32" s="30"/>
      <x:c r="L32" s="37" t="str">
        <x:f>IF(B32="","",COUNTIFS(Tests!$C$10:$C$109,B32))</x:f>
      </x:c>
      <x:c r="M32" s="37" t="str">
        <x:f>IF(B32="","",L32-COUNTIFS(Tests!$C$10:$C$109,B32,Tests!$I$10:$I$109,"Passed")-COUNTIFS(Tests!$C$10:$C$109,B32,Tests!$I$10:$I$109,"Cancelled"))</x:f>
      </x:c>
      <x:c r="N32" s="37" t="str">
        <x:f>IF(COUNTA(B32:F32,H32:K32,P32)=0,"",IF(OR(B32="",C32="",D32="",H32="",NOT(ISNUMBER(E32)),NOT(ISNUMBER(F32)),F32&lt;0,NOT(ISNUMBER(K32)),K32&lt;0,I32="",COUNTIFS($B$10:$B$59,B32)&lt;&gt;1,COUNTIFS(Tests!$C$10:$C$109,B32,Tests!$L$10:$L$109,"Check inputs")&gt;0),"Check inputs",IF(ISNUMBER(J32),"Released",IF(L32=0,"No tests linked",IF(OR(M32&gt;0,K32&gt;0),"Testing incomplete",IF(I32="Approved","Ready","Awaiting approval"))))))</x:f>
      </x:c>
      <x:c r="O32" s="37" t="str">
        <x:f>IF(N32="","",IF(N32="Check inputs","Check inputs",IF(ISNUMBER(J32),IF(OR(M32&gt;0,K32&gt;0,I32&lt;&gt;"Approved",L32=0),"Review released item","Complete"),IF(E32&lt;Calendar!$G$5,"Release overdue",IF(AND(I32&lt;&gt;"Approved",G32&lt;Calendar!$G$5),"Sign-off overdue",IF(I32="Rejected","Approval rejected","On schedule"))))))</x:f>
      </x:c>
      <x:c r="P32" s="30"/>
      <x:c r="Q32" s="3"/>
    </x:row>
    <x:row r="33" ht="38" customHeight="1">
      <x:c r="A33" s="3"/>
      <x:c r="B33" s="34"/>
      <x:c r="C33" s="34"/>
      <x:c r="D33" s="34"/>
      <x:c r="E33" s="36"/>
      <x:c r="F33" s="34"/>
      <x:c r="G33" s="38" t="str">
        <x:f>IF(OR(NOT(ISNUMBER(E33)),NOT(ISNUMBER(F33))),"",E33-F33)</x:f>
      </x:c>
      <x:c r="H33" s="34"/>
      <x:c r="I33" s="34"/>
      <x:c r="J33" s="36"/>
      <x:c r="K33" s="34"/>
      <x:c r="L33" s="37" t="str">
        <x:f>IF(B33="","",COUNTIFS(Tests!$C$10:$C$109,B33))</x:f>
      </x:c>
      <x:c r="M33" s="37" t="str">
        <x:f>IF(B33="","",L33-COUNTIFS(Tests!$C$10:$C$109,B33,Tests!$I$10:$I$109,"Passed")-COUNTIFS(Tests!$C$10:$C$109,B33,Tests!$I$10:$I$109,"Cancelled"))</x:f>
      </x:c>
      <x:c r="N33" s="37" t="str">
        <x:f>IF(COUNTA(B33:F33,H33:K33,P33)=0,"",IF(OR(B33="",C33="",D33="",H33="",NOT(ISNUMBER(E33)),NOT(ISNUMBER(F33)),F33&lt;0,NOT(ISNUMBER(K33)),K33&lt;0,I33="",COUNTIFS($B$10:$B$59,B33)&lt;&gt;1,COUNTIFS(Tests!$C$10:$C$109,B33,Tests!$L$10:$L$109,"Check inputs")&gt;0),"Check inputs",IF(ISNUMBER(J33),"Released",IF(L33=0,"No tests linked",IF(OR(M33&gt;0,K33&gt;0),"Testing incomplete",IF(I33="Approved","Ready","Awaiting approval"))))))</x:f>
      </x:c>
      <x:c r="O33" s="37" t="str">
        <x:f>IF(N33="","",IF(N33="Check inputs","Check inputs",IF(ISNUMBER(J33),IF(OR(M33&gt;0,K33&gt;0,I33&lt;&gt;"Approved",L33=0),"Review released item","Complete"),IF(E33&lt;Calendar!$G$5,"Release overdue",IF(AND(I33&lt;&gt;"Approved",G33&lt;Calendar!$G$5),"Sign-off overdue",IF(I33="Rejected","Approval rejected","On schedule"))))))</x:f>
      </x:c>
      <x:c r="P33" s="34"/>
      <x:c r="Q33" s="3"/>
    </x:row>
    <x:row r="34" ht="38" customHeight="1">
      <x:c r="A34" s="3"/>
      <x:c r="B34" s="30"/>
      <x:c r="C34" s="30"/>
      <x:c r="D34" s="30"/>
      <x:c r="E34" s="35"/>
      <x:c r="F34" s="30"/>
      <x:c r="G34" s="38" t="str">
        <x:f>IF(OR(NOT(ISNUMBER(E34)),NOT(ISNUMBER(F34))),"",E34-F34)</x:f>
      </x:c>
      <x:c r="H34" s="30"/>
      <x:c r="I34" s="30"/>
      <x:c r="J34" s="35"/>
      <x:c r="K34" s="30"/>
      <x:c r="L34" s="37" t="str">
        <x:f>IF(B34="","",COUNTIFS(Tests!$C$10:$C$109,B34))</x:f>
      </x:c>
      <x:c r="M34" s="37" t="str">
        <x:f>IF(B34="","",L34-COUNTIFS(Tests!$C$10:$C$109,B34,Tests!$I$10:$I$109,"Passed")-COUNTIFS(Tests!$C$10:$C$109,B34,Tests!$I$10:$I$109,"Cancelled"))</x:f>
      </x:c>
      <x:c r="N34" s="37" t="str">
        <x:f>IF(COUNTA(B34:F34,H34:K34,P34)=0,"",IF(OR(B34="",C34="",D34="",H34="",NOT(ISNUMBER(E34)),NOT(ISNUMBER(F34)),F34&lt;0,NOT(ISNUMBER(K34)),K34&lt;0,I34="",COUNTIFS($B$10:$B$59,B34)&lt;&gt;1,COUNTIFS(Tests!$C$10:$C$109,B34,Tests!$L$10:$L$109,"Check inputs")&gt;0),"Check inputs",IF(ISNUMBER(J34),"Released",IF(L34=0,"No tests linked",IF(OR(M34&gt;0,K34&gt;0),"Testing incomplete",IF(I34="Approved","Ready","Awaiting approval"))))))</x:f>
      </x:c>
      <x:c r="O34" s="37" t="str">
        <x:f>IF(N34="","",IF(N34="Check inputs","Check inputs",IF(ISNUMBER(J34),IF(OR(M34&gt;0,K34&gt;0,I34&lt;&gt;"Approved",L34=0),"Review released item","Complete"),IF(E34&lt;Calendar!$G$5,"Release overdue",IF(AND(I34&lt;&gt;"Approved",G34&lt;Calendar!$G$5),"Sign-off overdue",IF(I34="Rejected","Approval rejected","On schedule"))))))</x:f>
      </x:c>
      <x:c r="P34" s="30"/>
      <x:c r="Q34" s="3"/>
    </x:row>
    <x:row r="35" ht="38" customHeight="1">
      <x:c r="A35" s="3"/>
      <x:c r="B35" s="34"/>
      <x:c r="C35" s="34"/>
      <x:c r="D35" s="34"/>
      <x:c r="E35" s="36"/>
      <x:c r="F35" s="34"/>
      <x:c r="G35" s="38" t="str">
        <x:f>IF(OR(NOT(ISNUMBER(E35)),NOT(ISNUMBER(F35))),"",E35-F35)</x:f>
      </x:c>
      <x:c r="H35" s="34"/>
      <x:c r="I35" s="34"/>
      <x:c r="J35" s="36"/>
      <x:c r="K35" s="34"/>
      <x:c r="L35" s="37" t="str">
        <x:f>IF(B35="","",COUNTIFS(Tests!$C$10:$C$109,B35))</x:f>
      </x:c>
      <x:c r="M35" s="37" t="str">
        <x:f>IF(B35="","",L35-COUNTIFS(Tests!$C$10:$C$109,B35,Tests!$I$10:$I$109,"Passed")-COUNTIFS(Tests!$C$10:$C$109,B35,Tests!$I$10:$I$109,"Cancelled"))</x:f>
      </x:c>
      <x:c r="N35" s="37" t="str">
        <x:f>IF(COUNTA(B35:F35,H35:K35,P35)=0,"",IF(OR(B35="",C35="",D35="",H35="",NOT(ISNUMBER(E35)),NOT(ISNUMBER(F35)),F35&lt;0,NOT(ISNUMBER(K35)),K35&lt;0,I35="",COUNTIFS($B$10:$B$59,B35)&lt;&gt;1,COUNTIFS(Tests!$C$10:$C$109,B35,Tests!$L$10:$L$109,"Check inputs")&gt;0),"Check inputs",IF(ISNUMBER(J35),"Released",IF(L35=0,"No tests linked",IF(OR(M35&gt;0,K35&gt;0),"Testing incomplete",IF(I35="Approved","Ready","Awaiting approval"))))))</x:f>
      </x:c>
      <x:c r="O35" s="37" t="str">
        <x:f>IF(N35="","",IF(N35="Check inputs","Check inputs",IF(ISNUMBER(J35),IF(OR(M35&gt;0,K35&gt;0,I35&lt;&gt;"Approved",L35=0),"Review released item","Complete"),IF(E35&lt;Calendar!$G$5,"Release overdue",IF(AND(I35&lt;&gt;"Approved",G35&lt;Calendar!$G$5),"Sign-off overdue",IF(I35="Rejected","Approval rejected","On schedule"))))))</x:f>
      </x:c>
      <x:c r="P35" s="34"/>
      <x:c r="Q35" s="3"/>
    </x:row>
    <x:row r="36" ht="38" customHeight="1">
      <x:c r="A36" s="3"/>
      <x:c r="B36" s="30"/>
      <x:c r="C36" s="30"/>
      <x:c r="D36" s="30"/>
      <x:c r="E36" s="35"/>
      <x:c r="F36" s="30"/>
      <x:c r="G36" s="38" t="str">
        <x:f>IF(OR(NOT(ISNUMBER(E36)),NOT(ISNUMBER(F36))),"",E36-F36)</x:f>
      </x:c>
      <x:c r="H36" s="30"/>
      <x:c r="I36" s="30"/>
      <x:c r="J36" s="35"/>
      <x:c r="K36" s="30"/>
      <x:c r="L36" s="37" t="str">
        <x:f>IF(B36="","",COUNTIFS(Tests!$C$10:$C$109,B36))</x:f>
      </x:c>
      <x:c r="M36" s="37" t="str">
        <x:f>IF(B36="","",L36-COUNTIFS(Tests!$C$10:$C$109,B36,Tests!$I$10:$I$109,"Passed")-COUNTIFS(Tests!$C$10:$C$109,B36,Tests!$I$10:$I$109,"Cancelled"))</x:f>
      </x:c>
      <x:c r="N36" s="37" t="str">
        <x:f>IF(COUNTA(B36:F36,H36:K36,P36)=0,"",IF(OR(B36="",C36="",D36="",H36="",NOT(ISNUMBER(E36)),NOT(ISNUMBER(F36)),F36&lt;0,NOT(ISNUMBER(K36)),K36&lt;0,I36="",COUNTIFS($B$10:$B$59,B36)&lt;&gt;1,COUNTIFS(Tests!$C$10:$C$109,B36,Tests!$L$10:$L$109,"Check inputs")&gt;0),"Check inputs",IF(ISNUMBER(J36),"Released",IF(L36=0,"No tests linked",IF(OR(M36&gt;0,K36&gt;0),"Testing incomplete",IF(I36="Approved","Ready","Awaiting approval"))))))</x:f>
      </x:c>
      <x:c r="O36" s="37" t="str">
        <x:f>IF(N36="","",IF(N36="Check inputs","Check inputs",IF(ISNUMBER(J36),IF(OR(M36&gt;0,K36&gt;0,I36&lt;&gt;"Approved",L36=0),"Review released item","Complete"),IF(E36&lt;Calendar!$G$5,"Release overdue",IF(AND(I36&lt;&gt;"Approved",G36&lt;Calendar!$G$5),"Sign-off overdue",IF(I36="Rejected","Approval rejected","On schedule"))))))</x:f>
      </x:c>
      <x:c r="P36" s="30"/>
      <x:c r="Q36" s="3"/>
    </x:row>
    <x:row r="37" ht="38" customHeight="1">
      <x:c r="A37" s="3"/>
      <x:c r="B37" s="34"/>
      <x:c r="C37" s="34"/>
      <x:c r="D37" s="34"/>
      <x:c r="E37" s="36"/>
      <x:c r="F37" s="34"/>
      <x:c r="G37" s="38" t="str">
        <x:f>IF(OR(NOT(ISNUMBER(E37)),NOT(ISNUMBER(F37))),"",E37-F37)</x:f>
      </x:c>
      <x:c r="H37" s="34"/>
      <x:c r="I37" s="34"/>
      <x:c r="J37" s="36"/>
      <x:c r="K37" s="34"/>
      <x:c r="L37" s="37" t="str">
        <x:f>IF(B37="","",COUNTIFS(Tests!$C$10:$C$109,B37))</x:f>
      </x:c>
      <x:c r="M37" s="37" t="str">
        <x:f>IF(B37="","",L37-COUNTIFS(Tests!$C$10:$C$109,B37,Tests!$I$10:$I$109,"Passed")-COUNTIFS(Tests!$C$10:$C$109,B37,Tests!$I$10:$I$109,"Cancelled"))</x:f>
      </x:c>
      <x:c r="N37" s="37" t="str">
        <x:f>IF(COUNTA(B37:F37,H37:K37,P37)=0,"",IF(OR(B37="",C37="",D37="",H37="",NOT(ISNUMBER(E37)),NOT(ISNUMBER(F37)),F37&lt;0,NOT(ISNUMBER(K37)),K37&lt;0,I37="",COUNTIFS($B$10:$B$59,B37)&lt;&gt;1,COUNTIFS(Tests!$C$10:$C$109,B37,Tests!$L$10:$L$109,"Check inputs")&gt;0),"Check inputs",IF(ISNUMBER(J37),"Released",IF(L37=0,"No tests linked",IF(OR(M37&gt;0,K37&gt;0),"Testing incomplete",IF(I37="Approved","Ready","Awaiting approval"))))))</x:f>
      </x:c>
      <x:c r="O37" s="37" t="str">
        <x:f>IF(N37="","",IF(N37="Check inputs","Check inputs",IF(ISNUMBER(J37),IF(OR(M37&gt;0,K37&gt;0,I37&lt;&gt;"Approved",L37=0),"Review released item","Complete"),IF(E37&lt;Calendar!$G$5,"Release overdue",IF(AND(I37&lt;&gt;"Approved",G37&lt;Calendar!$G$5),"Sign-off overdue",IF(I37="Rejected","Approval rejected","On schedule"))))))</x:f>
      </x:c>
      <x:c r="P37" s="34"/>
      <x:c r="Q37" s="3"/>
    </x:row>
    <x:row r="38" ht="38" customHeight="1">
      <x:c r="A38" s="3"/>
      <x:c r="B38" s="30"/>
      <x:c r="C38" s="30"/>
      <x:c r="D38" s="30"/>
      <x:c r="E38" s="35"/>
      <x:c r="F38" s="30"/>
      <x:c r="G38" s="38" t="str">
        <x:f>IF(OR(NOT(ISNUMBER(E38)),NOT(ISNUMBER(F38))),"",E38-F38)</x:f>
      </x:c>
      <x:c r="H38" s="30"/>
      <x:c r="I38" s="30"/>
      <x:c r="J38" s="35"/>
      <x:c r="K38" s="30"/>
      <x:c r="L38" s="37" t="str">
        <x:f>IF(B38="","",COUNTIFS(Tests!$C$10:$C$109,B38))</x:f>
      </x:c>
      <x:c r="M38" s="37" t="str">
        <x:f>IF(B38="","",L38-COUNTIFS(Tests!$C$10:$C$109,B38,Tests!$I$10:$I$109,"Passed")-COUNTIFS(Tests!$C$10:$C$109,B38,Tests!$I$10:$I$109,"Cancelled"))</x:f>
      </x:c>
      <x:c r="N38" s="37" t="str">
        <x:f>IF(COUNTA(B38:F38,H38:K38,P38)=0,"",IF(OR(B38="",C38="",D38="",H38="",NOT(ISNUMBER(E38)),NOT(ISNUMBER(F38)),F38&lt;0,NOT(ISNUMBER(K38)),K38&lt;0,I38="",COUNTIFS($B$10:$B$59,B38)&lt;&gt;1,COUNTIFS(Tests!$C$10:$C$109,B38,Tests!$L$10:$L$109,"Check inputs")&gt;0),"Check inputs",IF(ISNUMBER(J38),"Released",IF(L38=0,"No tests linked",IF(OR(M38&gt;0,K38&gt;0),"Testing incomplete",IF(I38="Approved","Ready","Awaiting approval"))))))</x:f>
      </x:c>
      <x:c r="O38" s="37" t="str">
        <x:f>IF(N38="","",IF(N38="Check inputs","Check inputs",IF(ISNUMBER(J38),IF(OR(M38&gt;0,K38&gt;0,I38&lt;&gt;"Approved",L38=0),"Review released item","Complete"),IF(E38&lt;Calendar!$G$5,"Release overdue",IF(AND(I38&lt;&gt;"Approved",G38&lt;Calendar!$G$5),"Sign-off overdue",IF(I38="Rejected","Approval rejected","On schedule"))))))</x:f>
      </x:c>
      <x:c r="P38" s="30"/>
      <x:c r="Q38" s="3"/>
    </x:row>
    <x:row r="39" ht="38" customHeight="1">
      <x:c r="A39" s="3"/>
      <x:c r="B39" s="34"/>
      <x:c r="C39" s="34"/>
      <x:c r="D39" s="34"/>
      <x:c r="E39" s="36"/>
      <x:c r="F39" s="34"/>
      <x:c r="G39" s="38" t="str">
        <x:f>IF(OR(NOT(ISNUMBER(E39)),NOT(ISNUMBER(F39))),"",E39-F39)</x:f>
      </x:c>
      <x:c r="H39" s="34"/>
      <x:c r="I39" s="34"/>
      <x:c r="J39" s="36"/>
      <x:c r="K39" s="34"/>
      <x:c r="L39" s="37" t="str">
        <x:f>IF(B39="","",COUNTIFS(Tests!$C$10:$C$109,B39))</x:f>
      </x:c>
      <x:c r="M39" s="37" t="str">
        <x:f>IF(B39="","",L39-COUNTIFS(Tests!$C$10:$C$109,B39,Tests!$I$10:$I$109,"Passed")-COUNTIFS(Tests!$C$10:$C$109,B39,Tests!$I$10:$I$109,"Cancelled"))</x:f>
      </x:c>
      <x:c r="N39" s="37" t="str">
        <x:f>IF(COUNTA(B39:F39,H39:K39,P39)=0,"",IF(OR(B39="",C39="",D39="",H39="",NOT(ISNUMBER(E39)),NOT(ISNUMBER(F39)),F39&lt;0,NOT(ISNUMBER(K39)),K39&lt;0,I39="",COUNTIFS($B$10:$B$59,B39)&lt;&gt;1,COUNTIFS(Tests!$C$10:$C$109,B39,Tests!$L$10:$L$109,"Check inputs")&gt;0),"Check inputs",IF(ISNUMBER(J39),"Released",IF(L39=0,"No tests linked",IF(OR(M39&gt;0,K39&gt;0),"Testing incomplete",IF(I39="Approved","Ready","Awaiting approval"))))))</x:f>
      </x:c>
      <x:c r="O39" s="37" t="str">
        <x:f>IF(N39="","",IF(N39="Check inputs","Check inputs",IF(ISNUMBER(J39),IF(OR(M39&gt;0,K39&gt;0,I39&lt;&gt;"Approved",L39=0),"Review released item","Complete"),IF(E39&lt;Calendar!$G$5,"Release overdue",IF(AND(I39&lt;&gt;"Approved",G39&lt;Calendar!$G$5),"Sign-off overdue",IF(I39="Rejected","Approval rejected","On schedule"))))))</x:f>
      </x:c>
      <x:c r="P39" s="34"/>
      <x:c r="Q39" s="3"/>
    </x:row>
    <x:row r="40" ht="38" customHeight="1">
      <x:c r="A40" s="3"/>
      <x:c r="B40" s="30"/>
      <x:c r="C40" s="30"/>
      <x:c r="D40" s="30"/>
      <x:c r="E40" s="35"/>
      <x:c r="F40" s="30"/>
      <x:c r="G40" s="38" t="str">
        <x:f>IF(OR(NOT(ISNUMBER(E40)),NOT(ISNUMBER(F40))),"",E40-F40)</x:f>
      </x:c>
      <x:c r="H40" s="30"/>
      <x:c r="I40" s="30"/>
      <x:c r="J40" s="35"/>
      <x:c r="K40" s="30"/>
      <x:c r="L40" s="37" t="str">
        <x:f>IF(B40="","",COUNTIFS(Tests!$C$10:$C$109,B40))</x:f>
      </x:c>
      <x:c r="M40" s="37" t="str">
        <x:f>IF(B40="","",L40-COUNTIFS(Tests!$C$10:$C$109,B40,Tests!$I$10:$I$109,"Passed")-COUNTIFS(Tests!$C$10:$C$109,B40,Tests!$I$10:$I$109,"Cancelled"))</x:f>
      </x:c>
      <x:c r="N40" s="37" t="str">
        <x:f>IF(COUNTA(B40:F40,H40:K40,P40)=0,"",IF(OR(B40="",C40="",D40="",H40="",NOT(ISNUMBER(E40)),NOT(ISNUMBER(F40)),F40&lt;0,NOT(ISNUMBER(K40)),K40&lt;0,I40="",COUNTIFS($B$10:$B$59,B40)&lt;&gt;1,COUNTIFS(Tests!$C$10:$C$109,B40,Tests!$L$10:$L$109,"Check inputs")&gt;0),"Check inputs",IF(ISNUMBER(J40),"Released",IF(L40=0,"No tests linked",IF(OR(M40&gt;0,K40&gt;0),"Testing incomplete",IF(I40="Approved","Ready","Awaiting approval"))))))</x:f>
      </x:c>
      <x:c r="O40" s="37" t="str">
        <x:f>IF(N40="","",IF(N40="Check inputs","Check inputs",IF(ISNUMBER(J40),IF(OR(M40&gt;0,K40&gt;0,I40&lt;&gt;"Approved",L40=0),"Review released item","Complete"),IF(E40&lt;Calendar!$G$5,"Release overdue",IF(AND(I40&lt;&gt;"Approved",G40&lt;Calendar!$G$5),"Sign-off overdue",IF(I40="Rejected","Approval rejected","On schedule"))))))</x:f>
      </x:c>
      <x:c r="P40" s="30"/>
      <x:c r="Q40" s="3"/>
    </x:row>
    <x:row r="41" ht="38" customHeight="1">
      <x:c r="A41" s="3"/>
      <x:c r="B41" s="34"/>
      <x:c r="C41" s="34"/>
      <x:c r="D41" s="34"/>
      <x:c r="E41" s="36"/>
      <x:c r="F41" s="34"/>
      <x:c r="G41" s="38" t="str">
        <x:f>IF(OR(NOT(ISNUMBER(E41)),NOT(ISNUMBER(F41))),"",E41-F41)</x:f>
      </x:c>
      <x:c r="H41" s="34"/>
      <x:c r="I41" s="34"/>
      <x:c r="J41" s="36"/>
      <x:c r="K41" s="34"/>
      <x:c r="L41" s="37" t="str">
        <x:f>IF(B41="","",COUNTIFS(Tests!$C$10:$C$109,B41))</x:f>
      </x:c>
      <x:c r="M41" s="37" t="str">
        <x:f>IF(B41="","",L41-COUNTIFS(Tests!$C$10:$C$109,B41,Tests!$I$10:$I$109,"Passed")-COUNTIFS(Tests!$C$10:$C$109,B41,Tests!$I$10:$I$109,"Cancelled"))</x:f>
      </x:c>
      <x:c r="N41" s="37" t="str">
        <x:f>IF(COUNTA(B41:F41,H41:K41,P41)=0,"",IF(OR(B41="",C41="",D41="",H41="",NOT(ISNUMBER(E41)),NOT(ISNUMBER(F41)),F41&lt;0,NOT(ISNUMBER(K41)),K41&lt;0,I41="",COUNTIFS($B$10:$B$59,B41)&lt;&gt;1,COUNTIFS(Tests!$C$10:$C$109,B41,Tests!$L$10:$L$109,"Check inputs")&gt;0),"Check inputs",IF(ISNUMBER(J41),"Released",IF(L41=0,"No tests linked",IF(OR(M41&gt;0,K41&gt;0),"Testing incomplete",IF(I41="Approved","Ready","Awaiting approval"))))))</x:f>
      </x:c>
      <x:c r="O41" s="37" t="str">
        <x:f>IF(N41="","",IF(N41="Check inputs","Check inputs",IF(ISNUMBER(J41),IF(OR(M41&gt;0,K41&gt;0,I41&lt;&gt;"Approved",L41=0),"Review released item","Complete"),IF(E41&lt;Calendar!$G$5,"Release overdue",IF(AND(I41&lt;&gt;"Approved",G41&lt;Calendar!$G$5),"Sign-off overdue",IF(I41="Rejected","Approval rejected","On schedule"))))))</x:f>
      </x:c>
      <x:c r="P41" s="34"/>
      <x:c r="Q41" s="3"/>
    </x:row>
    <x:row r="42" ht="38" customHeight="1">
      <x:c r="A42" s="3"/>
      <x:c r="B42" s="30"/>
      <x:c r="C42" s="30"/>
      <x:c r="D42" s="30"/>
      <x:c r="E42" s="35"/>
      <x:c r="F42" s="30"/>
      <x:c r="G42" s="38" t="str">
        <x:f>IF(OR(NOT(ISNUMBER(E42)),NOT(ISNUMBER(F42))),"",E42-F42)</x:f>
      </x:c>
      <x:c r="H42" s="30"/>
      <x:c r="I42" s="30"/>
      <x:c r="J42" s="35"/>
      <x:c r="K42" s="30"/>
      <x:c r="L42" s="37" t="str">
        <x:f>IF(B42="","",COUNTIFS(Tests!$C$10:$C$109,B42))</x:f>
      </x:c>
      <x:c r="M42" s="37" t="str">
        <x:f>IF(B42="","",L42-COUNTIFS(Tests!$C$10:$C$109,B42,Tests!$I$10:$I$109,"Passed")-COUNTIFS(Tests!$C$10:$C$109,B42,Tests!$I$10:$I$109,"Cancelled"))</x:f>
      </x:c>
      <x:c r="N42" s="37" t="str">
        <x:f>IF(COUNTA(B42:F42,H42:K42,P42)=0,"",IF(OR(B42="",C42="",D42="",H42="",NOT(ISNUMBER(E42)),NOT(ISNUMBER(F42)),F42&lt;0,NOT(ISNUMBER(K42)),K42&lt;0,I42="",COUNTIFS($B$10:$B$59,B42)&lt;&gt;1,COUNTIFS(Tests!$C$10:$C$109,B42,Tests!$L$10:$L$109,"Check inputs")&gt;0),"Check inputs",IF(ISNUMBER(J42),"Released",IF(L42=0,"No tests linked",IF(OR(M42&gt;0,K42&gt;0),"Testing incomplete",IF(I42="Approved","Ready","Awaiting approval"))))))</x:f>
      </x:c>
      <x:c r="O42" s="37" t="str">
        <x:f>IF(N42="","",IF(N42="Check inputs","Check inputs",IF(ISNUMBER(J42),IF(OR(M42&gt;0,K42&gt;0,I42&lt;&gt;"Approved",L42=0),"Review released item","Complete"),IF(E42&lt;Calendar!$G$5,"Release overdue",IF(AND(I42&lt;&gt;"Approved",G42&lt;Calendar!$G$5),"Sign-off overdue",IF(I42="Rejected","Approval rejected","On schedule"))))))</x:f>
      </x:c>
      <x:c r="P42" s="30"/>
      <x:c r="Q42" s="3"/>
    </x:row>
    <x:row r="43" ht="38" customHeight="1">
      <x:c r="A43" s="3"/>
      <x:c r="B43" s="34"/>
      <x:c r="C43" s="34"/>
      <x:c r="D43" s="34"/>
      <x:c r="E43" s="36"/>
      <x:c r="F43" s="34"/>
      <x:c r="G43" s="38" t="str">
        <x:f>IF(OR(NOT(ISNUMBER(E43)),NOT(ISNUMBER(F43))),"",E43-F43)</x:f>
      </x:c>
      <x:c r="H43" s="34"/>
      <x:c r="I43" s="34"/>
      <x:c r="J43" s="36"/>
      <x:c r="K43" s="34"/>
      <x:c r="L43" s="37" t="str">
        <x:f>IF(B43="","",COUNTIFS(Tests!$C$10:$C$109,B43))</x:f>
      </x:c>
      <x:c r="M43" s="37" t="str">
        <x:f>IF(B43="","",L43-COUNTIFS(Tests!$C$10:$C$109,B43,Tests!$I$10:$I$109,"Passed")-COUNTIFS(Tests!$C$10:$C$109,B43,Tests!$I$10:$I$109,"Cancelled"))</x:f>
      </x:c>
      <x:c r="N43" s="37" t="str">
        <x:f>IF(COUNTA(B43:F43,H43:K43,P43)=0,"",IF(OR(B43="",C43="",D43="",H43="",NOT(ISNUMBER(E43)),NOT(ISNUMBER(F43)),F43&lt;0,NOT(ISNUMBER(K43)),K43&lt;0,I43="",COUNTIFS($B$10:$B$59,B43)&lt;&gt;1,COUNTIFS(Tests!$C$10:$C$109,B43,Tests!$L$10:$L$109,"Check inputs")&gt;0),"Check inputs",IF(ISNUMBER(J43),"Released",IF(L43=0,"No tests linked",IF(OR(M43&gt;0,K43&gt;0),"Testing incomplete",IF(I43="Approved","Ready","Awaiting approval"))))))</x:f>
      </x:c>
      <x:c r="O43" s="37" t="str">
        <x:f>IF(N43="","",IF(N43="Check inputs","Check inputs",IF(ISNUMBER(J43),IF(OR(M43&gt;0,K43&gt;0,I43&lt;&gt;"Approved",L43=0),"Review released item","Complete"),IF(E43&lt;Calendar!$G$5,"Release overdue",IF(AND(I43&lt;&gt;"Approved",G43&lt;Calendar!$G$5),"Sign-off overdue",IF(I43="Rejected","Approval rejected","On schedule"))))))</x:f>
      </x:c>
      <x:c r="P43" s="34"/>
      <x:c r="Q43" s="3"/>
    </x:row>
    <x:row r="44" ht="38" customHeight="1">
      <x:c r="A44" s="3"/>
      <x:c r="B44" s="30"/>
      <x:c r="C44" s="30"/>
      <x:c r="D44" s="30"/>
      <x:c r="E44" s="35"/>
      <x:c r="F44" s="30"/>
      <x:c r="G44" s="38" t="str">
        <x:f>IF(OR(NOT(ISNUMBER(E44)),NOT(ISNUMBER(F44))),"",E44-F44)</x:f>
      </x:c>
      <x:c r="H44" s="30"/>
      <x:c r="I44" s="30"/>
      <x:c r="J44" s="35"/>
      <x:c r="K44" s="30"/>
      <x:c r="L44" s="37" t="str">
        <x:f>IF(B44="","",COUNTIFS(Tests!$C$10:$C$109,B44))</x:f>
      </x:c>
      <x:c r="M44" s="37" t="str">
        <x:f>IF(B44="","",L44-COUNTIFS(Tests!$C$10:$C$109,B44,Tests!$I$10:$I$109,"Passed")-COUNTIFS(Tests!$C$10:$C$109,B44,Tests!$I$10:$I$109,"Cancelled"))</x:f>
      </x:c>
      <x:c r="N44" s="37" t="str">
        <x:f>IF(COUNTA(B44:F44,H44:K44,P44)=0,"",IF(OR(B44="",C44="",D44="",H44="",NOT(ISNUMBER(E44)),NOT(ISNUMBER(F44)),F44&lt;0,NOT(ISNUMBER(K44)),K44&lt;0,I44="",COUNTIFS($B$10:$B$59,B44)&lt;&gt;1,COUNTIFS(Tests!$C$10:$C$109,B44,Tests!$L$10:$L$109,"Check inputs")&gt;0),"Check inputs",IF(ISNUMBER(J44),"Released",IF(L44=0,"No tests linked",IF(OR(M44&gt;0,K44&gt;0),"Testing incomplete",IF(I44="Approved","Ready","Awaiting approval"))))))</x:f>
      </x:c>
      <x:c r="O44" s="37" t="str">
        <x:f>IF(N44="","",IF(N44="Check inputs","Check inputs",IF(ISNUMBER(J44),IF(OR(M44&gt;0,K44&gt;0,I44&lt;&gt;"Approved",L44=0),"Review released item","Complete"),IF(E44&lt;Calendar!$G$5,"Release overdue",IF(AND(I44&lt;&gt;"Approved",G44&lt;Calendar!$G$5),"Sign-off overdue",IF(I44="Rejected","Approval rejected","On schedule"))))))</x:f>
      </x:c>
      <x:c r="P44" s="30"/>
      <x:c r="Q44" s="3"/>
    </x:row>
    <x:row r="45" ht="38" customHeight="1">
      <x:c r="A45" s="3"/>
      <x:c r="B45" s="34"/>
      <x:c r="C45" s="34"/>
      <x:c r="D45" s="34"/>
      <x:c r="E45" s="36"/>
      <x:c r="F45" s="34"/>
      <x:c r="G45" s="38" t="str">
        <x:f>IF(OR(NOT(ISNUMBER(E45)),NOT(ISNUMBER(F45))),"",E45-F45)</x:f>
      </x:c>
      <x:c r="H45" s="34"/>
      <x:c r="I45" s="34"/>
      <x:c r="J45" s="36"/>
      <x:c r="K45" s="34"/>
      <x:c r="L45" s="37" t="str">
        <x:f>IF(B45="","",COUNTIFS(Tests!$C$10:$C$109,B45))</x:f>
      </x:c>
      <x:c r="M45" s="37" t="str">
        <x:f>IF(B45="","",L45-COUNTIFS(Tests!$C$10:$C$109,B45,Tests!$I$10:$I$109,"Passed")-COUNTIFS(Tests!$C$10:$C$109,B45,Tests!$I$10:$I$109,"Cancelled"))</x:f>
      </x:c>
      <x:c r="N45" s="37" t="str">
        <x:f>IF(COUNTA(B45:F45,H45:K45,P45)=0,"",IF(OR(B45="",C45="",D45="",H45="",NOT(ISNUMBER(E45)),NOT(ISNUMBER(F45)),F45&lt;0,NOT(ISNUMBER(K45)),K45&lt;0,I45="",COUNTIFS($B$10:$B$59,B45)&lt;&gt;1,COUNTIFS(Tests!$C$10:$C$109,B45,Tests!$L$10:$L$109,"Check inputs")&gt;0),"Check inputs",IF(ISNUMBER(J45),"Released",IF(L45=0,"No tests linked",IF(OR(M45&gt;0,K45&gt;0),"Testing incomplete",IF(I45="Approved","Ready","Awaiting approval"))))))</x:f>
      </x:c>
      <x:c r="O45" s="37" t="str">
        <x:f>IF(N45="","",IF(N45="Check inputs","Check inputs",IF(ISNUMBER(J45),IF(OR(M45&gt;0,K45&gt;0,I45&lt;&gt;"Approved",L45=0),"Review released item","Complete"),IF(E45&lt;Calendar!$G$5,"Release overdue",IF(AND(I45&lt;&gt;"Approved",G45&lt;Calendar!$G$5),"Sign-off overdue",IF(I45="Rejected","Approval rejected","On schedule"))))))</x:f>
      </x:c>
      <x:c r="P45" s="34"/>
      <x:c r="Q45" s="3"/>
    </x:row>
    <x:row r="46" ht="38" customHeight="1">
      <x:c r="A46" s="3"/>
      <x:c r="B46" s="30"/>
      <x:c r="C46" s="30"/>
      <x:c r="D46" s="30"/>
      <x:c r="E46" s="35"/>
      <x:c r="F46" s="30"/>
      <x:c r="G46" s="38" t="str">
        <x:f>IF(OR(NOT(ISNUMBER(E46)),NOT(ISNUMBER(F46))),"",E46-F46)</x:f>
      </x:c>
      <x:c r="H46" s="30"/>
      <x:c r="I46" s="30"/>
      <x:c r="J46" s="35"/>
      <x:c r="K46" s="30"/>
      <x:c r="L46" s="37" t="str">
        <x:f>IF(B46="","",COUNTIFS(Tests!$C$10:$C$109,B46))</x:f>
      </x:c>
      <x:c r="M46" s="37" t="str">
        <x:f>IF(B46="","",L46-COUNTIFS(Tests!$C$10:$C$109,B46,Tests!$I$10:$I$109,"Passed")-COUNTIFS(Tests!$C$10:$C$109,B46,Tests!$I$10:$I$109,"Cancelled"))</x:f>
      </x:c>
      <x:c r="N46" s="37" t="str">
        <x:f>IF(COUNTA(B46:F46,H46:K46,P46)=0,"",IF(OR(B46="",C46="",D46="",H46="",NOT(ISNUMBER(E46)),NOT(ISNUMBER(F46)),F46&lt;0,NOT(ISNUMBER(K46)),K46&lt;0,I46="",COUNTIFS($B$10:$B$59,B46)&lt;&gt;1,COUNTIFS(Tests!$C$10:$C$109,B46,Tests!$L$10:$L$109,"Check inputs")&gt;0),"Check inputs",IF(ISNUMBER(J46),"Released",IF(L46=0,"No tests linked",IF(OR(M46&gt;0,K46&gt;0),"Testing incomplete",IF(I46="Approved","Ready","Awaiting approval"))))))</x:f>
      </x:c>
      <x:c r="O46" s="37" t="str">
        <x:f>IF(N46="","",IF(N46="Check inputs","Check inputs",IF(ISNUMBER(J46),IF(OR(M46&gt;0,K46&gt;0,I46&lt;&gt;"Approved",L46=0),"Review released item","Complete"),IF(E46&lt;Calendar!$G$5,"Release overdue",IF(AND(I46&lt;&gt;"Approved",G46&lt;Calendar!$G$5),"Sign-off overdue",IF(I46="Rejected","Approval rejected","On schedule"))))))</x:f>
      </x:c>
      <x:c r="P46" s="30"/>
      <x:c r="Q46" s="3"/>
    </x:row>
    <x:row r="47" ht="38" customHeight="1">
      <x:c r="A47" s="3"/>
      <x:c r="B47" s="34"/>
      <x:c r="C47" s="34"/>
      <x:c r="D47" s="34"/>
      <x:c r="E47" s="36"/>
      <x:c r="F47" s="34"/>
      <x:c r="G47" s="38" t="str">
        <x:f>IF(OR(NOT(ISNUMBER(E47)),NOT(ISNUMBER(F47))),"",E47-F47)</x:f>
      </x:c>
      <x:c r="H47" s="34"/>
      <x:c r="I47" s="34"/>
      <x:c r="J47" s="36"/>
      <x:c r="K47" s="34"/>
      <x:c r="L47" s="37" t="str">
        <x:f>IF(B47="","",COUNTIFS(Tests!$C$10:$C$109,B47))</x:f>
      </x:c>
      <x:c r="M47" s="37" t="str">
        <x:f>IF(B47="","",L47-COUNTIFS(Tests!$C$10:$C$109,B47,Tests!$I$10:$I$109,"Passed")-COUNTIFS(Tests!$C$10:$C$109,B47,Tests!$I$10:$I$109,"Cancelled"))</x:f>
      </x:c>
      <x:c r="N47" s="37" t="str">
        <x:f>IF(COUNTA(B47:F47,H47:K47,P47)=0,"",IF(OR(B47="",C47="",D47="",H47="",NOT(ISNUMBER(E47)),NOT(ISNUMBER(F47)),F47&lt;0,NOT(ISNUMBER(K47)),K47&lt;0,I47="",COUNTIFS($B$10:$B$59,B47)&lt;&gt;1,COUNTIFS(Tests!$C$10:$C$109,B47,Tests!$L$10:$L$109,"Check inputs")&gt;0),"Check inputs",IF(ISNUMBER(J47),"Released",IF(L47=0,"No tests linked",IF(OR(M47&gt;0,K47&gt;0),"Testing incomplete",IF(I47="Approved","Ready","Awaiting approval"))))))</x:f>
      </x:c>
      <x:c r="O47" s="37" t="str">
        <x:f>IF(N47="","",IF(N47="Check inputs","Check inputs",IF(ISNUMBER(J47),IF(OR(M47&gt;0,K47&gt;0,I47&lt;&gt;"Approved",L47=0),"Review released item","Complete"),IF(E47&lt;Calendar!$G$5,"Release overdue",IF(AND(I47&lt;&gt;"Approved",G47&lt;Calendar!$G$5),"Sign-off overdue",IF(I47="Rejected","Approval rejected","On schedule"))))))</x:f>
      </x:c>
      <x:c r="P47" s="34"/>
      <x:c r="Q47" s="3"/>
    </x:row>
    <x:row r="48" ht="38" customHeight="1">
      <x:c r="A48" s="3"/>
      <x:c r="B48" s="30"/>
      <x:c r="C48" s="30"/>
      <x:c r="D48" s="30"/>
      <x:c r="E48" s="35"/>
      <x:c r="F48" s="30"/>
      <x:c r="G48" s="38" t="str">
        <x:f>IF(OR(NOT(ISNUMBER(E48)),NOT(ISNUMBER(F48))),"",E48-F48)</x:f>
      </x:c>
      <x:c r="H48" s="30"/>
      <x:c r="I48" s="30"/>
      <x:c r="J48" s="35"/>
      <x:c r="K48" s="30"/>
      <x:c r="L48" s="37" t="str">
        <x:f>IF(B48="","",COUNTIFS(Tests!$C$10:$C$109,B48))</x:f>
      </x:c>
      <x:c r="M48" s="37" t="str">
        <x:f>IF(B48="","",L48-COUNTIFS(Tests!$C$10:$C$109,B48,Tests!$I$10:$I$109,"Passed")-COUNTIFS(Tests!$C$10:$C$109,B48,Tests!$I$10:$I$109,"Cancelled"))</x:f>
      </x:c>
      <x:c r="N48" s="37" t="str">
        <x:f>IF(COUNTA(B48:F48,H48:K48,P48)=0,"",IF(OR(B48="",C48="",D48="",H48="",NOT(ISNUMBER(E48)),NOT(ISNUMBER(F48)),F48&lt;0,NOT(ISNUMBER(K48)),K48&lt;0,I48="",COUNTIFS($B$10:$B$59,B48)&lt;&gt;1,COUNTIFS(Tests!$C$10:$C$109,B48,Tests!$L$10:$L$109,"Check inputs")&gt;0),"Check inputs",IF(ISNUMBER(J48),"Released",IF(L48=0,"No tests linked",IF(OR(M48&gt;0,K48&gt;0),"Testing incomplete",IF(I48="Approved","Ready","Awaiting approval"))))))</x:f>
      </x:c>
      <x:c r="O48" s="37" t="str">
        <x:f>IF(N48="","",IF(N48="Check inputs","Check inputs",IF(ISNUMBER(J48),IF(OR(M48&gt;0,K48&gt;0,I48&lt;&gt;"Approved",L48=0),"Review released item","Complete"),IF(E48&lt;Calendar!$G$5,"Release overdue",IF(AND(I48&lt;&gt;"Approved",G48&lt;Calendar!$G$5),"Sign-off overdue",IF(I48="Rejected","Approval rejected","On schedule"))))))</x:f>
      </x:c>
      <x:c r="P48" s="30"/>
      <x:c r="Q48" s="3"/>
    </x:row>
    <x:row r="49" ht="38" customHeight="1">
      <x:c r="A49" s="3"/>
      <x:c r="B49" s="34"/>
      <x:c r="C49" s="34"/>
      <x:c r="D49" s="34"/>
      <x:c r="E49" s="36"/>
      <x:c r="F49" s="34"/>
      <x:c r="G49" s="38" t="str">
        <x:f>IF(OR(NOT(ISNUMBER(E49)),NOT(ISNUMBER(F49))),"",E49-F49)</x:f>
      </x:c>
      <x:c r="H49" s="34"/>
      <x:c r="I49" s="34"/>
      <x:c r="J49" s="36"/>
      <x:c r="K49" s="34"/>
      <x:c r="L49" s="37" t="str">
        <x:f>IF(B49="","",COUNTIFS(Tests!$C$10:$C$109,B49))</x:f>
      </x:c>
      <x:c r="M49" s="37" t="str">
        <x:f>IF(B49="","",L49-COUNTIFS(Tests!$C$10:$C$109,B49,Tests!$I$10:$I$109,"Passed")-COUNTIFS(Tests!$C$10:$C$109,B49,Tests!$I$10:$I$109,"Cancelled"))</x:f>
      </x:c>
      <x:c r="N49" s="37" t="str">
        <x:f>IF(COUNTA(B49:F49,H49:K49,P49)=0,"",IF(OR(B49="",C49="",D49="",H49="",NOT(ISNUMBER(E49)),NOT(ISNUMBER(F49)),F49&lt;0,NOT(ISNUMBER(K49)),K49&lt;0,I49="",COUNTIFS($B$10:$B$59,B49)&lt;&gt;1,COUNTIFS(Tests!$C$10:$C$109,B49,Tests!$L$10:$L$109,"Check inputs")&gt;0),"Check inputs",IF(ISNUMBER(J49),"Released",IF(L49=0,"No tests linked",IF(OR(M49&gt;0,K49&gt;0),"Testing incomplete",IF(I49="Approved","Ready","Awaiting approval"))))))</x:f>
      </x:c>
      <x:c r="O49" s="37" t="str">
        <x:f>IF(N49="","",IF(N49="Check inputs","Check inputs",IF(ISNUMBER(J49),IF(OR(M49&gt;0,K49&gt;0,I49&lt;&gt;"Approved",L49=0),"Review released item","Complete"),IF(E49&lt;Calendar!$G$5,"Release overdue",IF(AND(I49&lt;&gt;"Approved",G49&lt;Calendar!$G$5),"Sign-off overdue",IF(I49="Rejected","Approval rejected","On schedule"))))))</x:f>
      </x:c>
      <x:c r="P49" s="34"/>
      <x:c r="Q49" s="3"/>
    </x:row>
    <x:row r="50" ht="38" customHeight="1">
      <x:c r="A50" s="3"/>
      <x:c r="B50" s="30"/>
      <x:c r="C50" s="30"/>
      <x:c r="D50" s="30"/>
      <x:c r="E50" s="35"/>
      <x:c r="F50" s="30"/>
      <x:c r="G50" s="38" t="str">
        <x:f>IF(OR(NOT(ISNUMBER(E50)),NOT(ISNUMBER(F50))),"",E50-F50)</x:f>
      </x:c>
      <x:c r="H50" s="30"/>
      <x:c r="I50" s="30"/>
      <x:c r="J50" s="35"/>
      <x:c r="K50" s="30"/>
      <x:c r="L50" s="37" t="str">
        <x:f>IF(B50="","",COUNTIFS(Tests!$C$10:$C$109,B50))</x:f>
      </x:c>
      <x:c r="M50" s="37" t="str">
        <x:f>IF(B50="","",L50-COUNTIFS(Tests!$C$10:$C$109,B50,Tests!$I$10:$I$109,"Passed")-COUNTIFS(Tests!$C$10:$C$109,B50,Tests!$I$10:$I$109,"Cancelled"))</x:f>
      </x:c>
      <x:c r="N50" s="37" t="str">
        <x:f>IF(COUNTA(B50:F50,H50:K50,P50)=0,"",IF(OR(B50="",C50="",D50="",H50="",NOT(ISNUMBER(E50)),NOT(ISNUMBER(F50)),F50&lt;0,NOT(ISNUMBER(K50)),K50&lt;0,I50="",COUNTIFS($B$10:$B$59,B50)&lt;&gt;1,COUNTIFS(Tests!$C$10:$C$109,B50,Tests!$L$10:$L$109,"Check inputs")&gt;0),"Check inputs",IF(ISNUMBER(J50),"Released",IF(L50=0,"No tests linked",IF(OR(M50&gt;0,K50&gt;0),"Testing incomplete",IF(I50="Approved","Ready","Awaiting approval"))))))</x:f>
      </x:c>
      <x:c r="O50" s="37" t="str">
        <x:f>IF(N50="","",IF(N50="Check inputs","Check inputs",IF(ISNUMBER(J50),IF(OR(M50&gt;0,K50&gt;0,I50&lt;&gt;"Approved",L50=0),"Review released item","Complete"),IF(E50&lt;Calendar!$G$5,"Release overdue",IF(AND(I50&lt;&gt;"Approved",G50&lt;Calendar!$G$5),"Sign-off overdue",IF(I50="Rejected","Approval rejected","On schedule"))))))</x:f>
      </x:c>
      <x:c r="P50" s="30"/>
      <x:c r="Q50" s="3"/>
    </x:row>
    <x:row r="51" ht="38" customHeight="1">
      <x:c r="A51" s="3"/>
      <x:c r="B51" s="34"/>
      <x:c r="C51" s="34"/>
      <x:c r="D51" s="34"/>
      <x:c r="E51" s="36"/>
      <x:c r="F51" s="34"/>
      <x:c r="G51" s="38" t="str">
        <x:f>IF(OR(NOT(ISNUMBER(E51)),NOT(ISNUMBER(F51))),"",E51-F51)</x:f>
      </x:c>
      <x:c r="H51" s="34"/>
      <x:c r="I51" s="34"/>
      <x:c r="J51" s="36"/>
      <x:c r="K51" s="34"/>
      <x:c r="L51" s="37" t="str">
        <x:f>IF(B51="","",COUNTIFS(Tests!$C$10:$C$109,B51))</x:f>
      </x:c>
      <x:c r="M51" s="37" t="str">
        <x:f>IF(B51="","",L51-COUNTIFS(Tests!$C$10:$C$109,B51,Tests!$I$10:$I$109,"Passed")-COUNTIFS(Tests!$C$10:$C$109,B51,Tests!$I$10:$I$109,"Cancelled"))</x:f>
      </x:c>
      <x:c r="N51" s="37" t="str">
        <x:f>IF(COUNTA(B51:F51,H51:K51,P51)=0,"",IF(OR(B51="",C51="",D51="",H51="",NOT(ISNUMBER(E51)),NOT(ISNUMBER(F51)),F51&lt;0,NOT(ISNUMBER(K51)),K51&lt;0,I51="",COUNTIFS($B$10:$B$59,B51)&lt;&gt;1,COUNTIFS(Tests!$C$10:$C$109,B51,Tests!$L$10:$L$109,"Check inputs")&gt;0),"Check inputs",IF(ISNUMBER(J51),"Released",IF(L51=0,"No tests linked",IF(OR(M51&gt;0,K51&gt;0),"Testing incomplete",IF(I51="Approved","Ready","Awaiting approval"))))))</x:f>
      </x:c>
      <x:c r="O51" s="37" t="str">
        <x:f>IF(N51="","",IF(N51="Check inputs","Check inputs",IF(ISNUMBER(J51),IF(OR(M51&gt;0,K51&gt;0,I51&lt;&gt;"Approved",L51=0),"Review released item","Complete"),IF(E51&lt;Calendar!$G$5,"Release overdue",IF(AND(I51&lt;&gt;"Approved",G51&lt;Calendar!$G$5),"Sign-off overdue",IF(I51="Rejected","Approval rejected","On schedule"))))))</x:f>
      </x:c>
      <x:c r="P51" s="34"/>
      <x:c r="Q51" s="3"/>
    </x:row>
    <x:row r="52" ht="38" customHeight="1">
      <x:c r="A52" s="3"/>
      <x:c r="B52" s="30"/>
      <x:c r="C52" s="30"/>
      <x:c r="D52" s="30"/>
      <x:c r="E52" s="35"/>
      <x:c r="F52" s="30"/>
      <x:c r="G52" s="38" t="str">
        <x:f>IF(OR(NOT(ISNUMBER(E52)),NOT(ISNUMBER(F52))),"",E52-F52)</x:f>
      </x:c>
      <x:c r="H52" s="30"/>
      <x:c r="I52" s="30"/>
      <x:c r="J52" s="35"/>
      <x:c r="K52" s="30"/>
      <x:c r="L52" s="37" t="str">
        <x:f>IF(B52="","",COUNTIFS(Tests!$C$10:$C$109,B52))</x:f>
      </x:c>
      <x:c r="M52" s="37" t="str">
        <x:f>IF(B52="","",L52-COUNTIFS(Tests!$C$10:$C$109,B52,Tests!$I$10:$I$109,"Passed")-COUNTIFS(Tests!$C$10:$C$109,B52,Tests!$I$10:$I$109,"Cancelled"))</x:f>
      </x:c>
      <x:c r="N52" s="37" t="str">
        <x:f>IF(COUNTA(B52:F52,H52:K52,P52)=0,"",IF(OR(B52="",C52="",D52="",H52="",NOT(ISNUMBER(E52)),NOT(ISNUMBER(F52)),F52&lt;0,NOT(ISNUMBER(K52)),K52&lt;0,I52="",COUNTIFS($B$10:$B$59,B52)&lt;&gt;1,COUNTIFS(Tests!$C$10:$C$109,B52,Tests!$L$10:$L$109,"Check inputs")&gt;0),"Check inputs",IF(ISNUMBER(J52),"Released",IF(L52=0,"No tests linked",IF(OR(M52&gt;0,K52&gt;0),"Testing incomplete",IF(I52="Approved","Ready","Awaiting approval"))))))</x:f>
      </x:c>
      <x:c r="O52" s="37" t="str">
        <x:f>IF(N52="","",IF(N52="Check inputs","Check inputs",IF(ISNUMBER(J52),IF(OR(M52&gt;0,K52&gt;0,I52&lt;&gt;"Approved",L52=0),"Review released item","Complete"),IF(E52&lt;Calendar!$G$5,"Release overdue",IF(AND(I52&lt;&gt;"Approved",G52&lt;Calendar!$G$5),"Sign-off overdue",IF(I52="Rejected","Approval rejected","On schedule"))))))</x:f>
      </x:c>
      <x:c r="P52" s="30"/>
      <x:c r="Q52" s="3"/>
    </x:row>
    <x:row r="53" ht="38" customHeight="1">
      <x:c r="A53" s="3"/>
      <x:c r="B53" s="34"/>
      <x:c r="C53" s="34"/>
      <x:c r="D53" s="34"/>
      <x:c r="E53" s="36"/>
      <x:c r="F53" s="34"/>
      <x:c r="G53" s="38" t="str">
        <x:f>IF(OR(NOT(ISNUMBER(E53)),NOT(ISNUMBER(F53))),"",E53-F53)</x:f>
      </x:c>
      <x:c r="H53" s="34"/>
      <x:c r="I53" s="34"/>
      <x:c r="J53" s="36"/>
      <x:c r="K53" s="34"/>
      <x:c r="L53" s="37" t="str">
        <x:f>IF(B53="","",COUNTIFS(Tests!$C$10:$C$109,B53))</x:f>
      </x:c>
      <x:c r="M53" s="37" t="str">
        <x:f>IF(B53="","",L53-COUNTIFS(Tests!$C$10:$C$109,B53,Tests!$I$10:$I$109,"Passed")-COUNTIFS(Tests!$C$10:$C$109,B53,Tests!$I$10:$I$109,"Cancelled"))</x:f>
      </x:c>
      <x:c r="N53" s="37" t="str">
        <x:f>IF(COUNTA(B53:F53,H53:K53,P53)=0,"",IF(OR(B53="",C53="",D53="",H53="",NOT(ISNUMBER(E53)),NOT(ISNUMBER(F53)),F53&lt;0,NOT(ISNUMBER(K53)),K53&lt;0,I53="",COUNTIFS($B$10:$B$59,B53)&lt;&gt;1,COUNTIFS(Tests!$C$10:$C$109,B53,Tests!$L$10:$L$109,"Check inputs")&gt;0),"Check inputs",IF(ISNUMBER(J53),"Released",IF(L53=0,"No tests linked",IF(OR(M53&gt;0,K53&gt;0),"Testing incomplete",IF(I53="Approved","Ready","Awaiting approval"))))))</x:f>
      </x:c>
      <x:c r="O53" s="37" t="str">
        <x:f>IF(N53="","",IF(N53="Check inputs","Check inputs",IF(ISNUMBER(J53),IF(OR(M53&gt;0,K53&gt;0,I53&lt;&gt;"Approved",L53=0),"Review released item","Complete"),IF(E53&lt;Calendar!$G$5,"Release overdue",IF(AND(I53&lt;&gt;"Approved",G53&lt;Calendar!$G$5),"Sign-off overdue",IF(I53="Rejected","Approval rejected","On schedule"))))))</x:f>
      </x:c>
      <x:c r="P53" s="34"/>
      <x:c r="Q53" s="3"/>
    </x:row>
    <x:row r="54" ht="38" customHeight="1">
      <x:c r="A54" s="3"/>
      <x:c r="B54" s="30"/>
      <x:c r="C54" s="30"/>
      <x:c r="D54" s="30"/>
      <x:c r="E54" s="35"/>
      <x:c r="F54" s="30"/>
      <x:c r="G54" s="38" t="str">
        <x:f>IF(OR(NOT(ISNUMBER(E54)),NOT(ISNUMBER(F54))),"",E54-F54)</x:f>
      </x:c>
      <x:c r="H54" s="30"/>
      <x:c r="I54" s="30"/>
      <x:c r="J54" s="35"/>
      <x:c r="K54" s="30"/>
      <x:c r="L54" s="37" t="str">
        <x:f>IF(B54="","",COUNTIFS(Tests!$C$10:$C$109,B54))</x:f>
      </x:c>
      <x:c r="M54" s="37" t="str">
        <x:f>IF(B54="","",L54-COUNTIFS(Tests!$C$10:$C$109,B54,Tests!$I$10:$I$109,"Passed")-COUNTIFS(Tests!$C$10:$C$109,B54,Tests!$I$10:$I$109,"Cancelled"))</x:f>
      </x:c>
      <x:c r="N54" s="37" t="str">
        <x:f>IF(COUNTA(B54:F54,H54:K54,P54)=0,"",IF(OR(B54="",C54="",D54="",H54="",NOT(ISNUMBER(E54)),NOT(ISNUMBER(F54)),F54&lt;0,NOT(ISNUMBER(K54)),K54&lt;0,I54="",COUNTIFS($B$10:$B$59,B54)&lt;&gt;1,COUNTIFS(Tests!$C$10:$C$109,B54,Tests!$L$10:$L$109,"Check inputs")&gt;0),"Check inputs",IF(ISNUMBER(J54),"Released",IF(L54=0,"No tests linked",IF(OR(M54&gt;0,K54&gt;0),"Testing incomplete",IF(I54="Approved","Ready","Awaiting approval"))))))</x:f>
      </x:c>
      <x:c r="O54" s="37" t="str">
        <x:f>IF(N54="","",IF(N54="Check inputs","Check inputs",IF(ISNUMBER(J54),IF(OR(M54&gt;0,K54&gt;0,I54&lt;&gt;"Approved",L54=0),"Review released item","Complete"),IF(E54&lt;Calendar!$G$5,"Release overdue",IF(AND(I54&lt;&gt;"Approved",G54&lt;Calendar!$G$5),"Sign-off overdue",IF(I54="Rejected","Approval rejected","On schedule"))))))</x:f>
      </x:c>
      <x:c r="P54" s="30"/>
      <x:c r="Q54" s="3"/>
    </x:row>
    <x:row r="55" ht="38" customHeight="1">
      <x:c r="A55" s="3"/>
      <x:c r="B55" s="34"/>
      <x:c r="C55" s="34"/>
      <x:c r="D55" s="34"/>
      <x:c r="E55" s="36"/>
      <x:c r="F55" s="34"/>
      <x:c r="G55" s="38" t="str">
        <x:f>IF(OR(NOT(ISNUMBER(E55)),NOT(ISNUMBER(F55))),"",E55-F55)</x:f>
      </x:c>
      <x:c r="H55" s="34"/>
      <x:c r="I55" s="34"/>
      <x:c r="J55" s="36"/>
      <x:c r="K55" s="34"/>
      <x:c r="L55" s="37" t="str">
        <x:f>IF(B55="","",COUNTIFS(Tests!$C$10:$C$109,B55))</x:f>
      </x:c>
      <x:c r="M55" s="37" t="str">
        <x:f>IF(B55="","",L55-COUNTIFS(Tests!$C$10:$C$109,B55,Tests!$I$10:$I$109,"Passed")-COUNTIFS(Tests!$C$10:$C$109,B55,Tests!$I$10:$I$109,"Cancelled"))</x:f>
      </x:c>
      <x:c r="N55" s="37" t="str">
        <x:f>IF(COUNTA(B55:F55,H55:K55,P55)=0,"",IF(OR(B55="",C55="",D55="",H55="",NOT(ISNUMBER(E55)),NOT(ISNUMBER(F55)),F55&lt;0,NOT(ISNUMBER(K55)),K55&lt;0,I55="",COUNTIFS($B$10:$B$59,B55)&lt;&gt;1,COUNTIFS(Tests!$C$10:$C$109,B55,Tests!$L$10:$L$109,"Check inputs")&gt;0),"Check inputs",IF(ISNUMBER(J55),"Released",IF(L55=0,"No tests linked",IF(OR(M55&gt;0,K55&gt;0),"Testing incomplete",IF(I55="Approved","Ready","Awaiting approval"))))))</x:f>
      </x:c>
      <x:c r="O55" s="37" t="str">
        <x:f>IF(N55="","",IF(N55="Check inputs","Check inputs",IF(ISNUMBER(J55),IF(OR(M55&gt;0,K55&gt;0,I55&lt;&gt;"Approved",L55=0),"Review released item","Complete"),IF(E55&lt;Calendar!$G$5,"Release overdue",IF(AND(I55&lt;&gt;"Approved",G55&lt;Calendar!$G$5),"Sign-off overdue",IF(I55="Rejected","Approval rejected","On schedule"))))))</x:f>
      </x:c>
      <x:c r="P55" s="34"/>
      <x:c r="Q55" s="3"/>
    </x:row>
    <x:row r="56" ht="38" customHeight="1">
      <x:c r="A56" s="3"/>
      <x:c r="B56" s="30"/>
      <x:c r="C56" s="30"/>
      <x:c r="D56" s="30"/>
      <x:c r="E56" s="35"/>
      <x:c r="F56" s="30"/>
      <x:c r="G56" s="38" t="str">
        <x:f>IF(OR(NOT(ISNUMBER(E56)),NOT(ISNUMBER(F56))),"",E56-F56)</x:f>
      </x:c>
      <x:c r="H56" s="30"/>
      <x:c r="I56" s="30"/>
      <x:c r="J56" s="35"/>
      <x:c r="K56" s="30"/>
      <x:c r="L56" s="37" t="str">
        <x:f>IF(B56="","",COUNTIFS(Tests!$C$10:$C$109,B56))</x:f>
      </x:c>
      <x:c r="M56" s="37" t="str">
        <x:f>IF(B56="","",L56-COUNTIFS(Tests!$C$10:$C$109,B56,Tests!$I$10:$I$109,"Passed")-COUNTIFS(Tests!$C$10:$C$109,B56,Tests!$I$10:$I$109,"Cancelled"))</x:f>
      </x:c>
      <x:c r="N56" s="37" t="str">
        <x:f>IF(COUNTA(B56:F56,H56:K56,P56)=0,"",IF(OR(B56="",C56="",D56="",H56="",NOT(ISNUMBER(E56)),NOT(ISNUMBER(F56)),F56&lt;0,NOT(ISNUMBER(K56)),K56&lt;0,I56="",COUNTIFS($B$10:$B$59,B56)&lt;&gt;1,COUNTIFS(Tests!$C$10:$C$109,B56,Tests!$L$10:$L$109,"Check inputs")&gt;0),"Check inputs",IF(ISNUMBER(J56),"Released",IF(L56=0,"No tests linked",IF(OR(M56&gt;0,K56&gt;0),"Testing incomplete",IF(I56="Approved","Ready","Awaiting approval"))))))</x:f>
      </x:c>
      <x:c r="O56" s="37" t="str">
        <x:f>IF(N56="","",IF(N56="Check inputs","Check inputs",IF(ISNUMBER(J56),IF(OR(M56&gt;0,K56&gt;0,I56&lt;&gt;"Approved",L56=0),"Review released item","Complete"),IF(E56&lt;Calendar!$G$5,"Release overdue",IF(AND(I56&lt;&gt;"Approved",G56&lt;Calendar!$G$5),"Sign-off overdue",IF(I56="Rejected","Approval rejected","On schedule"))))))</x:f>
      </x:c>
      <x:c r="P56" s="30"/>
      <x:c r="Q56" s="3"/>
    </x:row>
    <x:row r="57" ht="38" customHeight="1">
      <x:c r="A57" s="3"/>
      <x:c r="B57" s="34"/>
      <x:c r="C57" s="34"/>
      <x:c r="D57" s="34"/>
      <x:c r="E57" s="36"/>
      <x:c r="F57" s="34"/>
      <x:c r="G57" s="38" t="str">
        <x:f>IF(OR(NOT(ISNUMBER(E57)),NOT(ISNUMBER(F57))),"",E57-F57)</x:f>
      </x:c>
      <x:c r="H57" s="34"/>
      <x:c r="I57" s="34"/>
      <x:c r="J57" s="36"/>
      <x:c r="K57" s="34"/>
      <x:c r="L57" s="37" t="str">
        <x:f>IF(B57="","",COUNTIFS(Tests!$C$10:$C$109,B57))</x:f>
      </x:c>
      <x:c r="M57" s="37" t="str">
        <x:f>IF(B57="","",L57-COUNTIFS(Tests!$C$10:$C$109,B57,Tests!$I$10:$I$109,"Passed")-COUNTIFS(Tests!$C$10:$C$109,B57,Tests!$I$10:$I$109,"Cancelled"))</x:f>
      </x:c>
      <x:c r="N57" s="37" t="str">
        <x:f>IF(COUNTA(B57:F57,H57:K57,P57)=0,"",IF(OR(B57="",C57="",D57="",H57="",NOT(ISNUMBER(E57)),NOT(ISNUMBER(F57)),F57&lt;0,NOT(ISNUMBER(K57)),K57&lt;0,I57="",COUNTIFS($B$10:$B$59,B57)&lt;&gt;1,COUNTIFS(Tests!$C$10:$C$109,B57,Tests!$L$10:$L$109,"Check inputs")&gt;0),"Check inputs",IF(ISNUMBER(J57),"Released",IF(L57=0,"No tests linked",IF(OR(M57&gt;0,K57&gt;0),"Testing incomplete",IF(I57="Approved","Ready","Awaiting approval"))))))</x:f>
      </x:c>
      <x:c r="O57" s="37" t="str">
        <x:f>IF(N57="","",IF(N57="Check inputs","Check inputs",IF(ISNUMBER(J57),IF(OR(M57&gt;0,K57&gt;0,I57&lt;&gt;"Approved",L57=0),"Review released item","Complete"),IF(E57&lt;Calendar!$G$5,"Release overdue",IF(AND(I57&lt;&gt;"Approved",G57&lt;Calendar!$G$5),"Sign-off overdue",IF(I57="Rejected","Approval rejected","On schedule"))))))</x:f>
      </x:c>
      <x:c r="P57" s="34"/>
      <x:c r="Q57" s="3"/>
    </x:row>
    <x:row r="58" ht="38" customHeight="1">
      <x:c r="A58" s="3"/>
      <x:c r="B58" s="30"/>
      <x:c r="C58" s="30"/>
      <x:c r="D58" s="30"/>
      <x:c r="E58" s="35"/>
      <x:c r="F58" s="30"/>
      <x:c r="G58" s="38" t="str">
        <x:f>IF(OR(NOT(ISNUMBER(E58)),NOT(ISNUMBER(F58))),"",E58-F58)</x:f>
      </x:c>
      <x:c r="H58" s="30"/>
      <x:c r="I58" s="30"/>
      <x:c r="J58" s="35"/>
      <x:c r="K58" s="30"/>
      <x:c r="L58" s="37" t="str">
        <x:f>IF(B58="","",COUNTIFS(Tests!$C$10:$C$109,B58))</x:f>
      </x:c>
      <x:c r="M58" s="37" t="str">
        <x:f>IF(B58="","",L58-COUNTIFS(Tests!$C$10:$C$109,B58,Tests!$I$10:$I$109,"Passed")-COUNTIFS(Tests!$C$10:$C$109,B58,Tests!$I$10:$I$109,"Cancelled"))</x:f>
      </x:c>
      <x:c r="N58" s="37" t="str">
        <x:f>IF(COUNTA(B58:F58,H58:K58,P58)=0,"",IF(OR(B58="",C58="",D58="",H58="",NOT(ISNUMBER(E58)),NOT(ISNUMBER(F58)),F58&lt;0,NOT(ISNUMBER(K58)),K58&lt;0,I58="",COUNTIFS($B$10:$B$59,B58)&lt;&gt;1,COUNTIFS(Tests!$C$10:$C$109,B58,Tests!$L$10:$L$109,"Check inputs")&gt;0),"Check inputs",IF(ISNUMBER(J58),"Released",IF(L58=0,"No tests linked",IF(OR(M58&gt;0,K58&gt;0),"Testing incomplete",IF(I58="Approved","Ready","Awaiting approval"))))))</x:f>
      </x:c>
      <x:c r="O58" s="37" t="str">
        <x:f>IF(N58="","",IF(N58="Check inputs","Check inputs",IF(ISNUMBER(J58),IF(OR(M58&gt;0,K58&gt;0,I58&lt;&gt;"Approved",L58=0),"Review released item","Complete"),IF(E58&lt;Calendar!$G$5,"Release overdue",IF(AND(I58&lt;&gt;"Approved",G58&lt;Calendar!$G$5),"Sign-off overdue",IF(I58="Rejected","Approval rejected","On schedule"))))))</x:f>
      </x:c>
      <x:c r="P58" s="30"/>
      <x:c r="Q58" s="3"/>
    </x:row>
    <x:row r="59" ht="38" customHeight="1">
      <x:c r="A59" s="3"/>
      <x:c r="B59" s="34"/>
      <x:c r="C59" s="34"/>
      <x:c r="D59" s="34"/>
      <x:c r="E59" s="36"/>
      <x:c r="F59" s="34"/>
      <x:c r="G59" s="38" t="str">
        <x:f>IF(OR(NOT(ISNUMBER(E59)),NOT(ISNUMBER(F59))),"",E59-F59)</x:f>
      </x:c>
      <x:c r="H59" s="34"/>
      <x:c r="I59" s="34"/>
      <x:c r="J59" s="36"/>
      <x:c r="K59" s="34"/>
      <x:c r="L59" s="37" t="str">
        <x:f>IF(B59="","",COUNTIFS(Tests!$C$10:$C$109,B59))</x:f>
      </x:c>
      <x:c r="M59" s="37" t="str">
        <x:f>IF(B59="","",L59-COUNTIFS(Tests!$C$10:$C$109,B59,Tests!$I$10:$I$109,"Passed")-COUNTIFS(Tests!$C$10:$C$109,B59,Tests!$I$10:$I$109,"Cancelled"))</x:f>
      </x:c>
      <x:c r="N59" s="37" t="str">
        <x:f>IF(COUNTA(B59:F59,H59:K59,P59)=0,"",IF(OR(B59="",C59="",D59="",H59="",NOT(ISNUMBER(E59)),NOT(ISNUMBER(F59)),F59&lt;0,NOT(ISNUMBER(K59)),K59&lt;0,I59="",COUNTIFS($B$10:$B$59,B59)&lt;&gt;1,COUNTIFS(Tests!$C$10:$C$109,B59,Tests!$L$10:$L$109,"Check inputs")&gt;0),"Check inputs",IF(ISNUMBER(J59),"Released",IF(L59=0,"No tests linked",IF(OR(M59&gt;0,K59&gt;0),"Testing incomplete",IF(I59="Approved","Ready","Awaiting approval"))))))</x:f>
      </x:c>
      <x:c r="O59" s="37" t="str">
        <x:f>IF(N59="","",IF(N59="Check inputs","Check inputs",IF(ISNUMBER(J59),IF(OR(M59&gt;0,K59&gt;0,I59&lt;&gt;"Approved",L59=0),"Review released item","Complete"),IF(E59&lt;Calendar!$G$5,"Release overdue",IF(AND(I59&lt;&gt;"Approved",G59&lt;Calendar!$G$5),"Sign-off overdue",IF(I59="Rejected","Approval rejected","On schedule"))))))</x:f>
      </x:c>
      <x:c r="P59" s="34"/>
      <x:c r="Q59" s="3"/>
    </x:row>
    <x:row r="60" ht="25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  <x:c r="Q60" s="3"/>
    </x:row>
    <x:row r="61" ht="25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  <x:c r="Q61" s="3"/>
    </x:row>
  </x:sheetData>
  <x:mergeCells>
    <x:mergeCell ref="B2:P2"/>
    <x:mergeCell ref="B3:P3"/>
    <x:mergeCell ref="B5:P5"/>
    <x:mergeCell ref="B6:P6"/>
  </x:mergeCells>
  <x:conditionalFormatting sqref="N10:N59">
    <x:cfRule type="expression" dxfId="43" priority="1">
      <x:formula>$N10="Ready"</x:formula>
    </x:cfRule>
  </x:conditionalFormatting>
  <x:conditionalFormatting sqref="O10:O59">
    <x:cfRule type="expression" dxfId="44" priority="2">
      <x:formula>AND($O10&lt;&gt;"",$O10&lt;&gt;"Complete",$O10&lt;&gt;"On schedule")</x:formula>
    </x:cfRule>
  </x:conditionalFormatting>
  <x:dataValidations count="3">
    <x:dataValidation type="list" sqref="I10:I59">
      <x:formula1>"Pending,Approved,Rejected"</x:formula1>
    </x:dataValidation>
    <x:dataValidation type="whole" operator="between" sqref="F10:F59">
      <x:formula1>0</x:formula1>
      <x:formula2>365</x:formula2>
    </x:dataValidation>
    <x:dataValidation type="whole" operator="between" sqref="K10:K59">
      <x:formula1>0</x:formula1>
      <x:formula2>10000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f7721bcbf0d44399"/>
  </x:tableParts>
</x:worksheet>
</file>

<file path=xl/worksheets/sheet4.xml><?xml version="1.0" encoding="utf-8"?>
<worksheet xmlns="http://schemas.openxmlformats.org/spreadsheetml/2006/main" xmlns:ns1="http://schemas.openxmlformats.org/officeDocument/2006/relationships">
  <sheetViews>
    <sheetView showGridLines="0" workbookViewId="0"/>
  </sheetViews>
  <sheetFormatPr defaultRowHeight="15"/>
  <cols>
    <col min="1" max="1" width="3" hidden="0" customWidth="1"/>
    <col min="6" max="6" width="3" hidden="0" customWidth="1"/>
    <col min="2" max="2" width="32" hidden="0" customWidth="1"/>
    <col min="3" max="3" width="45" hidden="0" customWidth="1"/>
    <col min="4" max="4" width="45" hidden="0" customWidth="1"/>
    <col min="5" max="5" width="35" hidden="0" customWidth="1"/>
  </cols>
  <sheetData>
    <row r="1" ht="25" customHeight="1">
      <c r="A1" s="3"/>
      <c r="B1" s="3"/>
      <c r="C1" s="3"/>
      <c r="D1" s="3"/>
      <c r="E1" s="3"/>
      <c r="F1" s="3"/>
    </row>
    <row r="2" ht="40" customHeight="1">
      <c r="A2" s="3"/>
      <c r="B2" s="5" t="str">
        <v>Related project templates</v>
      </c>
      <c r="C2" s="4"/>
      <c r="D2" s="4"/>
      <c r="E2" s="4"/>
      <c r="F2" s="3"/>
    </row>
    <row r="3" ht="32" customHeight="1">
      <c r="A3" s="3"/>
      <c r="B3" s="7" t="str">
        <v>stakeholdermap.com</v>
      </c>
      <c r="C3" s="4"/>
      <c r="D3" s="4"/>
      <c r="E3" s="4"/>
      <c r="F3" s="3"/>
    </row>
    <row r="4" ht="25" customHeight="1">
      <c r="A4" s="3"/>
      <c r="B4" s="3"/>
      <c r="C4" s="3"/>
      <c r="D4" s="3"/>
      <c r="E4" s="3"/>
      <c r="F4" s="3"/>
    </row>
    <row r="5" ht="28" customHeight="1">
      <c r="A5" s="3"/>
      <c r="B5" s="18" t="str">
        <v>Project management templates</v>
      </c>
      <c r="C5" s="18"/>
      <c r="D5" s="18"/>
      <c r="E5" s="18"/>
      <c r="F5" s="3"/>
    </row>
    <row r="6" ht="28" customHeight="1">
      <c r="A6" s="3"/>
      <c r="B6" s="6" t="str">
        <v>Browse project planning and delivery templates.</v>
      </c>
      <c r="C6" s="4"/>
      <c r="D6" s="4"/>
      <c r="E6" s="4"/>
      <c r="F6" s="3"/>
    </row>
    <row r="7" ht="28" customHeight="1">
      <c r="A7" s="3"/>
      <c r="B7" s="39" t="str">
        <v>https://www.stakeholdermap.com/project-templates/project-management-templates.php</v>
      </c>
      <c r="C7" s="4"/>
      <c r="D7" s="4"/>
      <c r="E7" s="4"/>
      <c r="F7" s="3"/>
    </row>
    <row r="8" ht="25" customHeight="1">
      <c r="A8" s="3"/>
      <c r="B8" s="3"/>
      <c r="C8" s="3"/>
      <c r="D8" s="3"/>
      <c r="E8" s="3"/>
      <c r="F8" s="3"/>
    </row>
    <row r="9" ht="28" customHeight="1">
      <c r="A9" s="3"/>
      <c r="B9" s="18" t="str">
        <v>Issue log</v>
      </c>
      <c r="C9" s="18"/>
      <c r="D9" s="18"/>
      <c r="E9" s="18"/>
      <c r="F9" s="3"/>
    </row>
    <row r="10" ht="28" customHeight="1">
      <c r="A10" s="3"/>
      <c r="B10" s="6" t="str">
        <v>Track defects, blockers and actions.</v>
      </c>
      <c r="C10" s="4"/>
      <c r="D10" s="4"/>
      <c r="E10" s="4"/>
      <c r="F10" s="3"/>
    </row>
    <row r="11" ht="28" customHeight="1">
      <c r="A11" s="3"/>
      <c r="B11" s="39" t="str">
        <v>https://www.stakeholdermap.com/project-templates/issue-log.php</v>
      </c>
      <c r="C11" s="4"/>
      <c r="D11" s="4"/>
      <c r="E11" s="4"/>
      <c r="F11" s="3"/>
    </row>
    <row r="12" ht="25" customHeight="1">
      <c r="A12" s="3"/>
      <c r="B12" s="3"/>
      <c r="C12" s="3"/>
      <c r="D12" s="3"/>
      <c r="E12" s="3"/>
      <c r="F12" s="3"/>
    </row>
    <row r="13" ht="28" customHeight="1">
      <c r="A13" s="3"/>
      <c r="B13" s="18" t="str">
        <v>Decision log</v>
      </c>
      <c r="C13" s="18"/>
      <c r="D13" s="18"/>
      <c r="E13" s="18"/>
      <c r="F13" s="3"/>
    </row>
    <row r="14" ht="28" customHeight="1">
      <c r="A14" s="3"/>
      <c r="B14" s="6" t="str">
        <v>Record release and sign-off decisions.</v>
      </c>
      <c r="C14" s="4"/>
      <c r="D14" s="4"/>
      <c r="E14" s="4"/>
      <c r="F14" s="3"/>
    </row>
    <row r="15" ht="28" customHeight="1">
      <c r="A15" s="3"/>
      <c r="B15" s="39" t="str">
        <v>https://www.stakeholdermap.com/project-templates/decision-log-template.php</v>
      </c>
      <c r="C15" s="4"/>
      <c r="D15" s="4"/>
      <c r="E15" s="4"/>
      <c r="F15" s="3"/>
    </row>
    <row r="16" ht="25" customHeight="1">
      <c r="A16" s="3"/>
      <c r="B16" s="3"/>
      <c r="C16" s="3"/>
      <c r="D16" s="3"/>
      <c r="E16" s="3"/>
      <c r="F16" s="3"/>
    </row>
    <row r="17" ht="28" customHeight="1">
      <c r="A17" s="3"/>
      <c r="B17" s="18" t="str">
        <v>Governance and approval calendar</v>
      </c>
      <c r="C17" s="18"/>
      <c r="D17" s="18"/>
      <c r="E17" s="18"/>
      <c r="F17" s="3"/>
    </row>
    <row r="18" ht="28" customHeight="1">
      <c r="A18" s="3"/>
      <c r="B18" s="6" t="str">
        <v>Schedule approval meetings and submission deadlines.</v>
      </c>
      <c r="C18" s="4"/>
      <c r="D18" s="4"/>
      <c r="E18" s="4"/>
      <c r="F18" s="3"/>
    </row>
    <row r="19" ht="28" customHeight="1">
      <c r="A19" s="3"/>
      <c r="B19" s="39" t="str">
        <v>https://www.stakeholdermap.com/project-templates/governance-approval-calendar-template.php</v>
      </c>
      <c r="C19" s="4"/>
      <c r="D19" s="4"/>
      <c r="E19" s="4"/>
      <c r="F19" s="3"/>
    </row>
    <row r="20" ht="25" customHeight="1">
      <c r="A20" s="3"/>
      <c r="B20" s="3"/>
      <c r="C20" s="3"/>
      <c r="D20" s="3"/>
      <c r="E20" s="3"/>
      <c r="F20" s="3"/>
    </row>
    <row r="21" ht="28" customHeight="1">
      <c r="A21" s="3"/>
      <c r="B21" s="18" t="str">
        <v>Launch and cutover calendar</v>
      </c>
      <c r="C21" s="18"/>
      <c r="D21" s="18"/>
      <c r="E21" s="18"/>
      <c r="F21" s="3"/>
    </row>
    <row r="22" ht="28" customHeight="1">
      <c r="A22" s="3"/>
      <c r="B22" s="6" t="str">
        <v>Plan deployment steps and rollback actions.</v>
      </c>
      <c r="C22" s="4"/>
      <c r="D22" s="4"/>
      <c r="E22" s="4"/>
      <c r="F22" s="3"/>
    </row>
    <row r="23" ht="28" customHeight="1">
      <c r="A23" s="3"/>
      <c r="B23" s="39" t="str">
        <v>https://www.stakeholdermap.com/project-templates/launch-cutover-calendar-template.php</v>
      </c>
      <c r="C23" s="4"/>
      <c r="D23" s="4"/>
      <c r="E23" s="4"/>
      <c r="F23" s="3"/>
    </row>
    <row r="24" ht="25" customHeight="1">
      <c r="A24" s="3"/>
      <c r="B24" s="3"/>
      <c r="C24" s="3"/>
      <c r="D24" s="3"/>
      <c r="E24" s="3"/>
      <c r="F24" s="3"/>
    </row>
    <row r="25" ht="28" customHeight="1">
      <c r="A25" s="3"/>
      <c r="B25" s="18" t="str">
        <v>Procurement and supplier calendar</v>
      </c>
      <c r="C25" s="18"/>
      <c r="D25" s="18"/>
      <c r="E25" s="18"/>
      <c r="F25" s="3"/>
    </row>
    <row r="26" ht="28" customHeight="1">
      <c r="A26" s="3"/>
      <c r="B26" s="6" t="str">
        <v>Coordinate supplier dependencies and delivery dates.</v>
      </c>
      <c r="C26" s="4"/>
      <c r="D26" s="4"/>
      <c r="E26" s="4"/>
      <c r="F26" s="3"/>
    </row>
    <row r="27" ht="28" customHeight="1">
      <c r="A27" s="3"/>
      <c r="B27" s="39" t="str">
        <v>https://www.stakeholdermap.com/project-templates/procurement-calendar-template.php</v>
      </c>
      <c r="C27" s="4"/>
      <c r="D27" s="4"/>
      <c r="E27" s="4"/>
      <c r="F27" s="3"/>
    </row>
    <row r="28" ht="25" customHeight="1">
      <c r="A28" s="3"/>
      <c r="B28" s="3"/>
      <c r="C28" s="3"/>
      <c r="D28" s="3"/>
      <c r="E28" s="3"/>
      <c r="F28" s="3"/>
    </row>
    <row r="29" ht="25" customHeight="1">
      <c r="A29" s="3"/>
      <c r="B29" s="3"/>
      <c r="C29" s="3"/>
      <c r="D29" s="3"/>
      <c r="E29" s="3"/>
      <c r="F29" s="3"/>
    </row>
    <row r="30" ht="25" customHeight="1">
      <c r="A30" s="3"/>
      <c r="B30" s="3"/>
      <c r="C30" s="3"/>
      <c r="D30" s="3"/>
      <c r="E30" s="3"/>
      <c r="F30" s="3"/>
    </row>
  </sheetData>
  <mergeCells>
    <mergeCell ref="B2:E2"/>
    <mergeCell ref="B3:E3"/>
    <mergeCell ref="B5:E5"/>
    <mergeCell ref="B6:E6"/>
    <mergeCell ref="B7:E7"/>
    <mergeCell ref="B9:E9"/>
    <mergeCell ref="B10:E10"/>
    <mergeCell ref="B11:E11"/>
    <mergeCell ref="B13:E13"/>
    <mergeCell ref="B14:E14"/>
    <mergeCell ref="B15:E15"/>
    <mergeCell ref="B17:E17"/>
    <mergeCell ref="B18:E18"/>
    <mergeCell ref="B19:E19"/>
    <mergeCell ref="B21:E21"/>
    <mergeCell ref="B22:E22"/>
    <mergeCell ref="B23:E23"/>
    <mergeCell ref="B25:E25"/>
    <mergeCell ref="B26:E26"/>
    <mergeCell ref="B27:E27"/>
  </mergeCells>
  <hyperlinks>
    <hyperlink ref="B7" ns1:id="rIdLink1"/>
    <hyperlink ref="B11" ns1:id="rIdLink2"/>
    <hyperlink ref="B15" ns1:id="rIdLink3"/>
    <hyperlink ref="B19" ns1:id="rIdLink4"/>
    <hyperlink ref="B23" ns1:id="rIdLink5"/>
    <hyperlink ref="B27" ns1:id="rIdLink6"/>
  </hyperlinks>
  <pageMargins left="0.7" right="0.7" top="0.75" bottom="0.75" header="0.3" footer="0.3"/>
</worksheet>
</file>